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19200" windowHeight="647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91029"/>
</workbook>
</file>

<file path=xl/calcChain.xml><?xml version="1.0" encoding="utf-8"?>
<calcChain xmlns="http://schemas.openxmlformats.org/spreadsheetml/2006/main">
  <c r="P41" i="5" l="1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L18" i="1"/>
  <c r="K18" i="1"/>
  <c r="J18" i="1"/>
  <c r="I18" i="1"/>
  <c r="H18" i="1"/>
  <c r="G18" i="1"/>
  <c r="F18" i="1"/>
  <c r="E18" i="1"/>
  <c r="D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<sst xmlns="http://schemas.openxmlformats.org/spreadsheetml/2006/main" count="158" uniqueCount="97">
  <si>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</si>
  <si>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</si>
  <si>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</si>
  <si>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</si>
  <si>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</si>
  <si>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</si>
  <si>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</si>
  <si>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</si>
  <si>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</si>
  <si>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</si>
  <si>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</si>
  <si>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</si>
  <si>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</si>
  <si>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</si>
  <si>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</si>
  <si>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</si>
  <si>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</si>
  <si>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</si>
  <si>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</si>
  <si>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</si>
  <si>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</si>
  <si>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</si>
  <si>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</si>
  <si>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</si>
  <si>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</si>
  <si>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</si>
  <si>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</si>
  <si>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</si>
  <si>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</si>
  <si>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</si>
  <si>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</si>
  <si>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</si>
  <si>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</si>
  <si>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</si>
  <si>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</si>
  <si>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</si>
  <si>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</si>
  <si>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</si>
  <si>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</si>
  <si>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</si>
  <si>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</si>
  <si>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</si>
  <si>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</si>
  <si>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</si>
  <si>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</si>
  <si>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</si>
  <si>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</si>
  <si>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</si>
  <si>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2023</t>
  </si>
  <si>
    <t>Vyhodnocení SGS za rok 2023 - výstupy realizované (předkládané do OBD)</t>
  </si>
  <si>
    <t>Vyhodnocení SGS za rok 2023 - čekající na zařazení (2024/2025)</t>
  </si>
  <si>
    <t>SP2023/008</t>
  </si>
  <si>
    <t>SP2023/013</t>
  </si>
  <si>
    <t>SP2023/019</t>
  </si>
  <si>
    <t>SP2023/025</t>
  </si>
  <si>
    <t>SP2023/030</t>
  </si>
  <si>
    <t>SP2023/033</t>
  </si>
  <si>
    <t>SP2023/044</t>
  </si>
  <si>
    <t>SP2023/052</t>
  </si>
  <si>
    <t>SP2023/064</t>
  </si>
  <si>
    <t>SP2023/078</t>
  </si>
  <si>
    <t>SP2023/079</t>
  </si>
  <si>
    <t>SP2023/083</t>
  </si>
  <si>
    <t>SP2023/002</t>
  </si>
  <si>
    <t>Vyhodnocení vlivu rozdílných sazeb spotřebních daní v České republice a v sousedních státech na chování spotřebitelů a inkaso nepřímých daní v České republice.</t>
  </si>
  <si>
    <t>Finanční modely za ESG podmínek a klimatických vlivů.</t>
  </si>
  <si>
    <t>Organizace doktorské konference MEKON 2023 a SGS workshopu 2023 na EKF.</t>
  </si>
  <si>
    <t>Analýza modelů finančních trhů za vybraných podmínek.</t>
  </si>
  <si>
    <t>Rodinný podnik: Analýza faktorů ovlivňujících postoje zaměstnanců při výběru zaměstnavatele.</t>
  </si>
  <si>
    <t>Současné výzvy pro cenovou a finanční stabilitu.</t>
  </si>
  <si>
    <t>Zhodnocení socio-ekonomických faktorů duševního zdraví populace v České republice.</t>
  </si>
  <si>
    <t>Analýza právní gramotnosti studentů v průběhu studia vysoké školy.</t>
  </si>
  <si>
    <t>Determinanty spotřebitelského chování a jejich vliv na typologii.</t>
  </si>
  <si>
    <t>Veřejné rozpočty jako základ použití vícekriteriálních metod.</t>
  </si>
  <si>
    <t>Modelování neurčitosti a sumarizace dat pro podporu rozhodování v chytrých městech.</t>
  </si>
  <si>
    <t>Analýza strukturální nerovnováhy na trhu práce v České republice.</t>
  </si>
  <si>
    <t>Vliv vybraných faktorů na výsledek elektronických nákupních výběrových řízení.</t>
  </si>
  <si>
    <t>HANČLOVÁ Jana, prof. Ing. CSc.</t>
  </si>
  <si>
    <t>ZMEŠKAL Zdeněk, prof. Dr. Ing.</t>
  </si>
  <si>
    <t>KRZIKALLOVÁ Kateřina, Ing. Ph.D.</t>
  </si>
  <si>
    <t>TICHÝ Tomáš, prof. Ing. Ph.D.</t>
  </si>
  <si>
    <t>KRESTOVÁ Terezie, Ing. Ph.D.</t>
  </si>
  <si>
    <t>NGO Ngoc Anh, Ing. BA</t>
  </si>
  <si>
    <t>VAŇKOVÁ Ivana, Ing. Ph.D.</t>
  </si>
  <si>
    <t>KRÜGEROVÁ Martina, Ing. Ph.D.</t>
  </si>
  <si>
    <t>WALISZEWSKÁ Lucie, Ing.</t>
  </si>
  <si>
    <t>BEČICA Jiří, Ing. Bc. Ph.D.</t>
  </si>
  <si>
    <t>ŠVAŇA Miloš, Ing.</t>
  </si>
  <si>
    <t>ŠIMEK Milan, doc. RNDr. Ph.D., MBA</t>
  </si>
  <si>
    <t>ZAJAROŠOVÁ Markéta, Ing. Ph.D.</t>
  </si>
  <si>
    <t>31.12.2023</t>
  </si>
  <si>
    <t xml:space="preserve"> Ekonomická</t>
  </si>
  <si>
    <t>prof. Ing. Jana Hančlová, CSc.</t>
  </si>
  <si>
    <t>Organizace doktorské konference MEKON 2023 a SGS workshopu 2023 na EKF</t>
  </si>
  <si>
    <t xml:space="preserve">Název konference: MEKON 2023
Popis a zaměření: 
Cílem konference je prezentovat výsledky výzkumu postgraduálních studentů a mladých akademiků. MEKON2023 také nabízí příležitost pro navázání a prohlubování výzkumné spolupráce pro výzkumníky z tuzemských i zahraničních univerzit.
Datum konání: 13. 3. 2023
Místo konání:  EkF VŠB-TUO
Počet účastníků: 44, z toho příspěvek mělo 38 účastníků. 
Sborník: [nevydán/vydán - uveďte ISBN, apod.] Proceedings of 25th International Conference MEKON 2023, ISBN 978-80-248-4666-8 (on-line), Vydání dvou čísel časopisů Ekonomická revue - Central European Review of Economic Issues (ER CEREI) jsou na webu https://www.ekf.vsb.cz/cerei/cs/index.html </t>
  </si>
  <si>
    <r>
      <t xml:space="preserve">Nejlépe oceněný článek na konferenci MEKON 2023, </t>
    </r>
    <r>
      <rPr>
        <b/>
        <sz val="10"/>
        <color theme="1"/>
        <rFont val="Calibri"/>
        <family val="2"/>
        <charset val="238"/>
        <scheme val="minor"/>
      </rPr>
      <t>Qiyuan Dai</t>
    </r>
    <r>
      <rPr>
        <sz val="10"/>
        <color theme="1"/>
        <rFont val="Calibri"/>
        <family val="2"/>
        <charset val="238"/>
        <scheme val="minor"/>
      </rPr>
      <t>, datum konání: 13. 3. 2023;
místo konání:  EkF VŠB-TUO</t>
    </r>
  </si>
  <si>
    <r>
      <t xml:space="preserve">Nejlpší oceněná práce na katedře Financí v rámci soutěže o nejlepší diplomku 2023, </t>
    </r>
    <r>
      <rPr>
        <b/>
        <sz val="10"/>
        <color theme="1"/>
        <rFont val="Calibri"/>
        <family val="2"/>
        <charset val="238"/>
        <scheme val="minor"/>
      </rPr>
      <t xml:space="preserve">Jan Šustr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</si>
</sst>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8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0" fontId="5" fillId="9" borderId="18" xfId="0" applyFont="1" applyFill="1" applyBorder="1" applyAlignment="1" applyProtection="1">
      <alignment vertical="center"/>
      <protection locked="0"/>
    </xf>
    <xf numFmtId="0" fontId="5" fillId="9" borderId="6" xfId="0" applyFont="1" applyFill="1" applyBorder="1" applyAlignment="1" applyProtection="1">
      <alignment vertical="center"/>
      <protection locked="0"/>
    </xf>
    <xf numFmtId="3" fontId="5" fillId="9" borderId="6" xfId="0" applyNumberFormat="1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/>
    </xf>
    <xf numFmtId="0" fontId="17" fillId="0" borderId="6" xfId="3" applyFont="1" applyFill="1" applyBorder="1" applyAlignment="1">
      <alignment horizontal="right" vertical="center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0" fontId="17" fillId="0" borderId="15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16" xfId="3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6" xfId="4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17" fillId="0" borderId="8" xfId="0" applyFont="1" applyFill="1" applyBorder="1" applyAlignment="1">
      <alignment horizontal="right" vertical="center"/>
    </xf>
    <xf numFmtId="0" fontId="17" fillId="0" borderId="24" xfId="2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18" fillId="0" borderId="0" xfId="8" applyFont="1" applyBorder="1" applyAlignment="1">
      <alignment vertical="center"/>
    </xf>
    <xf numFmtId="0" fontId="18" fillId="0" borderId="42" xfId="8" applyFont="1" applyBorder="1" applyAlignment="1">
      <alignment horizontal="right" vertical="center"/>
    </xf>
    <xf numFmtId="0" fontId="17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center"/>
    </xf>
    <xf numFmtId="0" fontId="17" fillId="0" borderId="24" xfId="0" applyFont="1" applyFill="1" applyBorder="1" applyAlignment="1">
      <alignment horizontal="right" vertical="center"/>
    </xf>
    <xf numFmtId="0" fontId="17" fillId="0" borderId="6" xfId="2" applyFont="1" applyFill="1" applyBorder="1" applyAlignment="1">
      <alignment horizontal="right"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58" xfId="0" applyFont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18" fillId="0" borderId="35" xfId="8" applyFont="1" applyBorder="1" applyAlignment="1">
      <alignment horizontal="right" vertical="center"/>
    </xf>
    <xf numFmtId="0" fontId="18" fillId="0" borderId="30" xfId="8" applyFont="1" applyBorder="1" applyAlignment="1">
      <alignment horizontal="right" vertical="center"/>
    </xf>
    <xf numFmtId="0" fontId="18" fillId="0" borderId="57" xfId="8" applyFont="1" applyBorder="1" applyAlignment="1">
      <alignment vertical="center"/>
    </xf>
    <xf numFmtId="0" fontId="18" fillId="0" borderId="36" xfId="8" applyFont="1" applyBorder="1" applyAlignment="1">
      <alignment horizontal="right" vertical="center"/>
    </xf>
    <xf numFmtId="0" fontId="18" fillId="0" borderId="0" xfId="8" applyFont="1" applyAlignment="1">
      <alignment vertical="center"/>
    </xf>
    <xf numFmtId="0" fontId="18" fillId="0" borderId="31" xfId="8" applyFont="1" applyBorder="1" applyAlignment="1">
      <alignment horizontal="right" vertical="center"/>
    </xf>
    <xf numFmtId="0" fontId="18" fillId="0" borderId="32" xfId="8" applyFont="1" applyBorder="1" applyAlignment="1">
      <alignment horizontal="right" vertical="center"/>
    </xf>
    <xf numFmtId="0" fontId="0" fillId="0" borderId="56" xfId="0" applyFont="1" applyBorder="1" applyAlignment="1">
      <alignment vertical="center"/>
    </xf>
    <xf numFmtId="0" fontId="18" fillId="0" borderId="6" xfId="8" applyFont="1" applyFill="1" applyBorder="1" applyAlignment="1">
      <alignment horizontal="right" vertical="center"/>
    </xf>
    <xf numFmtId="0" fontId="18" fillId="0" borderId="6" xfId="8" applyFont="1" applyBorder="1" applyAlignment="1">
      <alignment horizontal="right" vertical="center"/>
    </xf>
    <xf numFmtId="0" fontId="0" fillId="2" borderId="25" xfId="0" applyFont="1" applyFill="1" applyBorder="1" applyAlignment="1">
      <alignment vertical="center"/>
    </xf>
    <xf numFmtId="3" fontId="17" fillId="2" borderId="20" xfId="0" applyNumberFormat="1" applyFont="1" applyFill="1" applyBorder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3" fillId="3" borderId="44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right" vertical="center"/>
    </xf>
    <xf numFmtId="3" fontId="13" fillId="0" borderId="47" xfId="0" applyNumberFormat="1" applyFont="1" applyFill="1" applyBorder="1" applyAlignment="1">
      <alignment horizontal="right" vertical="center"/>
    </xf>
    <xf numFmtId="3" fontId="13" fillId="0" borderId="48" xfId="0" applyNumberFormat="1" applyFont="1" applyFill="1" applyBorder="1" applyAlignment="1">
      <alignment horizontal="right" vertical="center"/>
    </xf>
    <xf numFmtId="0" fontId="15" fillId="9" borderId="49" xfId="0" applyFont="1" applyFill="1" applyBorder="1" applyAlignment="1">
      <alignment horizontal="left" vertical="top" wrapText="1"/>
    </xf>
    <xf numFmtId="0" fontId="15" fillId="9" borderId="13" xfId="0" applyFont="1" applyFill="1" applyBorder="1" applyAlignment="1">
      <alignment horizontal="left" vertical="top" wrapText="1"/>
    </xf>
    <xf numFmtId="0" fontId="15" fillId="9" borderId="50" xfId="0" applyFont="1" applyFill="1" applyBorder="1" applyAlignment="1">
      <alignment horizontal="left" vertical="top" wrapText="1"/>
    </xf>
    <xf numFmtId="0" fontId="15" fillId="9" borderId="51" xfId="0" applyFont="1" applyFill="1" applyBorder="1" applyAlignment="1">
      <alignment horizontal="left" vertical="top" wrapText="1"/>
    </xf>
    <xf numFmtId="0" fontId="15" fillId="9" borderId="52" xfId="0" applyFont="1" applyFill="1" applyBorder="1" applyAlignment="1">
      <alignment horizontal="left" vertical="top" wrapText="1"/>
    </xf>
    <xf numFmtId="0" fontId="15" fillId="9" borderId="53" xfId="0" applyFont="1" applyFill="1" applyBorder="1" applyAlignment="1">
      <alignment horizontal="left" vertical="top" wrapText="1"/>
    </xf>
  </cellXfs>
  <cellStyles count="11">
    <cellStyle name="Excel Built-in Bad" xfId="9"/>
    <cellStyle name="Excel Built-in Good" xfId="10"/>
    <cellStyle name="Excel Built-in Normal" xfId="8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85927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94586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110" zoomScaleNormal="110" workbookViewId="0">
      <selection activeCell="D1" sqref="D1:F1"/>
    </sheetView>
  </sheetViews>
  <sheetFormatPr defaultColWidth="9.08984375" defaultRowHeight="14.5" x14ac:dyDescent="0.35"/>
  <cols>
    <col min="1" max="1" width="9.453125" style="2" customWidth="1"/>
    <col min="2" max="2" width="27.08984375" style="2" customWidth="1"/>
    <col min="3" max="3" width="14.6328125" style="2" customWidth="1"/>
    <col min="4" max="4" width="11" style="2" customWidth="1"/>
    <col min="5" max="5" width="9.6328125" style="2" customWidth="1"/>
    <col min="6" max="6" width="10" style="3" customWidth="1"/>
    <col min="7" max="7" width="15.08984375" style="2" customWidth="1"/>
    <col min="8" max="9" width="18" style="2" customWidth="1"/>
    <col min="10" max="12" width="12.54296875" style="2" customWidth="1"/>
    <col min="13" max="13" width="14.6328125" style="2" customWidth="1"/>
    <col min="14" max="14" width="17.6328125" style="2" customWidth="1"/>
    <col min="15" max="15" width="67.36328125" style="2" customWidth="1"/>
    <col min="16" max="16" width="50" style="2" customWidth="1"/>
    <col min="17" max="17" width="18.08984375" style="2" customWidth="1"/>
    <col min="18" max="16384" width="9.08984375" style="2"/>
  </cols>
  <sheetData>
    <row r="1" spans="1:18" ht="16" thickBot="1" x14ac:dyDescent="0.4">
      <c r="C1" s="60" t="s">
        <v>22</v>
      </c>
      <c r="D1" s="143" t="s">
        <v>91</v>
      </c>
      <c r="E1" s="143"/>
      <c r="F1" s="144"/>
    </row>
    <row r="2" spans="1:18" ht="18.5" x14ac:dyDescent="0.35">
      <c r="A2" s="142" t="s">
        <v>48</v>
      </c>
      <c r="B2" s="142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61" t="s">
        <v>0</v>
      </c>
      <c r="B4" s="37" t="s">
        <v>1</v>
      </c>
      <c r="C4" s="20" t="s">
        <v>2</v>
      </c>
      <c r="D4" s="38" t="s">
        <v>3</v>
      </c>
      <c r="E4" s="38" t="s">
        <v>4</v>
      </c>
      <c r="F4" s="38" t="s">
        <v>5</v>
      </c>
      <c r="G4" s="38" t="s">
        <v>12</v>
      </c>
      <c r="H4" s="38" t="s">
        <v>26</v>
      </c>
      <c r="I4" s="38" t="s">
        <v>27</v>
      </c>
      <c r="J4" s="38" t="s">
        <v>13</v>
      </c>
      <c r="K4" s="38" t="s">
        <v>24</v>
      </c>
      <c r="L4" s="38" t="s">
        <v>25</v>
      </c>
      <c r="M4" s="38" t="s">
        <v>6</v>
      </c>
      <c r="N4" s="4"/>
      <c r="O4" s="5"/>
      <c r="P4" s="5"/>
      <c r="Q4" s="5"/>
      <c r="R4" s="5"/>
    </row>
    <row r="5" spans="1:18" ht="21" x14ac:dyDescent="0.35">
      <c r="A5" s="63" t="s">
        <v>63</v>
      </c>
      <c r="B5" s="64" t="s">
        <v>66</v>
      </c>
      <c r="C5" s="53" t="s">
        <v>77</v>
      </c>
      <c r="D5" s="39">
        <v>20000</v>
      </c>
      <c r="E5" s="39">
        <v>240599</v>
      </c>
      <c r="F5" s="70">
        <f>14178+72000</f>
        <v>86178</v>
      </c>
      <c r="G5" s="39">
        <v>72000</v>
      </c>
      <c r="H5" s="51">
        <v>9</v>
      </c>
      <c r="I5" s="51">
        <v>8</v>
      </c>
      <c r="J5" s="51">
        <v>9</v>
      </c>
      <c r="K5" s="51">
        <v>4.67</v>
      </c>
      <c r="L5" s="51">
        <v>1</v>
      </c>
      <c r="M5" s="40" t="s">
        <v>90</v>
      </c>
    </row>
    <row r="6" spans="1:18" s="44" customFormat="1" ht="21" x14ac:dyDescent="0.35">
      <c r="A6" s="68" t="s">
        <v>51</v>
      </c>
      <c r="B6" s="65" t="s">
        <v>65</v>
      </c>
      <c r="C6" s="54" t="s">
        <v>78</v>
      </c>
      <c r="D6" s="52">
        <v>0</v>
      </c>
      <c r="E6" s="9">
        <v>811400</v>
      </c>
      <c r="F6" s="9">
        <f>74505.77+243000</f>
        <v>317505.77</v>
      </c>
      <c r="G6" s="9">
        <v>243000</v>
      </c>
      <c r="H6" s="41">
        <v>33</v>
      </c>
      <c r="I6" s="41">
        <v>26</v>
      </c>
      <c r="J6" s="77">
        <v>22</v>
      </c>
      <c r="K6" s="75">
        <v>14.67</v>
      </c>
      <c r="L6" s="75">
        <v>6.58</v>
      </c>
      <c r="M6" s="43" t="s">
        <v>90</v>
      </c>
    </row>
    <row r="7" spans="1:18" ht="42" x14ac:dyDescent="0.35">
      <c r="A7" s="68" t="s">
        <v>52</v>
      </c>
      <c r="B7" s="65" t="s">
        <v>64</v>
      </c>
      <c r="C7" s="54" t="s">
        <v>79</v>
      </c>
      <c r="D7" s="52">
        <v>0</v>
      </c>
      <c r="E7" s="9">
        <v>360000</v>
      </c>
      <c r="F7" s="9">
        <f>28098+98000</f>
        <v>126098</v>
      </c>
      <c r="G7" s="9">
        <v>98000</v>
      </c>
      <c r="H7" s="41">
        <v>8</v>
      </c>
      <c r="I7" s="41">
        <v>5</v>
      </c>
      <c r="J7" s="41">
        <v>8</v>
      </c>
      <c r="K7" s="42">
        <v>4.25</v>
      </c>
      <c r="L7" s="42">
        <v>3</v>
      </c>
      <c r="M7" s="40" t="s">
        <v>90</v>
      </c>
      <c r="O7" s="141" t="s">
        <v>43</v>
      </c>
      <c r="P7" s="141"/>
    </row>
    <row r="8" spans="1:18" ht="21" x14ac:dyDescent="0.35">
      <c r="A8" s="68" t="s">
        <v>53</v>
      </c>
      <c r="B8" s="65" t="s">
        <v>67</v>
      </c>
      <c r="C8" s="54" t="s">
        <v>80</v>
      </c>
      <c r="D8" s="52">
        <v>0</v>
      </c>
      <c r="E8" s="9">
        <v>1245500</v>
      </c>
      <c r="F8" s="9">
        <f>80280+265000</f>
        <v>345280</v>
      </c>
      <c r="G8" s="76">
        <v>265000</v>
      </c>
      <c r="H8" s="77">
        <v>40</v>
      </c>
      <c r="I8" s="77">
        <v>28</v>
      </c>
      <c r="J8" s="77">
        <v>30</v>
      </c>
      <c r="K8" s="75">
        <v>15</v>
      </c>
      <c r="L8" s="75">
        <v>11.58</v>
      </c>
      <c r="M8" s="40" t="s">
        <v>90</v>
      </c>
      <c r="O8" s="141"/>
      <c r="P8" s="141"/>
    </row>
    <row r="9" spans="1:18" ht="31.5" x14ac:dyDescent="0.35">
      <c r="A9" s="68" t="s">
        <v>54</v>
      </c>
      <c r="B9" s="65" t="s">
        <v>68</v>
      </c>
      <c r="C9" s="54" t="s">
        <v>81</v>
      </c>
      <c r="D9" s="52">
        <v>0</v>
      </c>
      <c r="E9" s="9">
        <v>686000</v>
      </c>
      <c r="F9" s="9">
        <f>90984+282600</f>
        <v>373584</v>
      </c>
      <c r="G9" s="9">
        <v>282600</v>
      </c>
      <c r="H9" s="41">
        <v>34</v>
      </c>
      <c r="I9" s="41">
        <v>30</v>
      </c>
      <c r="J9" s="41">
        <v>25</v>
      </c>
      <c r="K9" s="42">
        <v>20.079999999999998</v>
      </c>
      <c r="L9" s="42">
        <v>4</v>
      </c>
      <c r="M9" s="40" t="s">
        <v>90</v>
      </c>
    </row>
    <row r="10" spans="1:18" ht="21" x14ac:dyDescent="0.35">
      <c r="A10" s="68" t="s">
        <v>55</v>
      </c>
      <c r="B10" s="65" t="s">
        <v>69</v>
      </c>
      <c r="C10" s="54" t="s">
        <v>82</v>
      </c>
      <c r="D10" s="74">
        <v>0</v>
      </c>
      <c r="E10" s="9">
        <v>1236800</v>
      </c>
      <c r="F10" s="73">
        <f>180630+615000</f>
        <v>795630</v>
      </c>
      <c r="G10" s="9">
        <v>615000</v>
      </c>
      <c r="H10" s="72">
        <v>13</v>
      </c>
      <c r="I10" s="72">
        <v>8</v>
      </c>
      <c r="J10" s="77">
        <v>11</v>
      </c>
      <c r="K10" s="75">
        <v>8</v>
      </c>
      <c r="L10" s="75">
        <v>5</v>
      </c>
      <c r="M10" s="40" t="s">
        <v>90</v>
      </c>
    </row>
    <row r="11" spans="1:18" ht="31.5" x14ac:dyDescent="0.35">
      <c r="A11" s="68" t="s">
        <v>56</v>
      </c>
      <c r="B11" s="65" t="s">
        <v>70</v>
      </c>
      <c r="C11" s="54" t="s">
        <v>83</v>
      </c>
      <c r="D11" s="52">
        <v>0</v>
      </c>
      <c r="E11" s="9">
        <v>400000</v>
      </c>
      <c r="F11" s="9">
        <f>20211+64000</f>
        <v>84211</v>
      </c>
      <c r="G11" s="9">
        <v>64000</v>
      </c>
      <c r="H11" s="41">
        <v>9</v>
      </c>
      <c r="I11" s="41">
        <v>6</v>
      </c>
      <c r="J11" s="41">
        <v>9</v>
      </c>
      <c r="K11" s="42">
        <v>6</v>
      </c>
      <c r="L11" s="42">
        <v>3</v>
      </c>
      <c r="M11" s="40" t="s">
        <v>90</v>
      </c>
    </row>
    <row r="12" spans="1:18" ht="21" x14ac:dyDescent="0.35">
      <c r="A12" s="68" t="s">
        <v>57</v>
      </c>
      <c r="B12" s="65" t="s">
        <v>71</v>
      </c>
      <c r="C12" s="54" t="s">
        <v>84</v>
      </c>
      <c r="D12" s="52">
        <v>0</v>
      </c>
      <c r="E12" s="9">
        <v>377300</v>
      </c>
      <c r="F12" s="9">
        <f>41612+160000</f>
        <v>201612</v>
      </c>
      <c r="G12" s="9">
        <v>160000</v>
      </c>
      <c r="H12" s="41">
        <v>9</v>
      </c>
      <c r="I12" s="41">
        <v>6</v>
      </c>
      <c r="J12" s="41">
        <v>9</v>
      </c>
      <c r="K12" s="42">
        <v>6</v>
      </c>
      <c r="L12" s="42">
        <v>3</v>
      </c>
      <c r="M12" s="40" t="s">
        <v>90</v>
      </c>
      <c r="O12" s="141" t="s">
        <v>44</v>
      </c>
      <c r="P12" s="141"/>
    </row>
    <row r="13" spans="1:18" ht="21" x14ac:dyDescent="0.35">
      <c r="A13" s="68" t="s">
        <v>58</v>
      </c>
      <c r="B13" s="65" t="s">
        <v>72</v>
      </c>
      <c r="C13" s="54" t="s">
        <v>85</v>
      </c>
      <c r="D13" s="52">
        <v>0</v>
      </c>
      <c r="E13" s="9">
        <v>686000</v>
      </c>
      <c r="F13" s="9">
        <f>82400+266000</f>
        <v>348400</v>
      </c>
      <c r="G13" s="9">
        <v>266000</v>
      </c>
      <c r="H13" s="41">
        <v>23</v>
      </c>
      <c r="I13" s="41">
        <v>18</v>
      </c>
      <c r="J13" s="41">
        <v>23</v>
      </c>
      <c r="K13" s="42">
        <v>12.25</v>
      </c>
      <c r="L13" s="42">
        <v>5</v>
      </c>
      <c r="M13" s="40" t="s">
        <v>90</v>
      </c>
      <c r="O13" s="141"/>
      <c r="P13" s="141"/>
    </row>
    <row r="14" spans="1:18" ht="21" x14ac:dyDescent="0.35">
      <c r="A14" s="68" t="s">
        <v>59</v>
      </c>
      <c r="B14" s="65" t="s">
        <v>73</v>
      </c>
      <c r="C14" s="54" t="s">
        <v>86</v>
      </c>
      <c r="D14" s="52">
        <v>0</v>
      </c>
      <c r="E14" s="9">
        <v>250000</v>
      </c>
      <c r="F14" s="9">
        <f>16812.49+52000</f>
        <v>68812.490000000005</v>
      </c>
      <c r="G14" s="9">
        <v>52000</v>
      </c>
      <c r="H14" s="41">
        <v>7</v>
      </c>
      <c r="I14" s="41">
        <v>5</v>
      </c>
      <c r="J14" s="41">
        <v>7</v>
      </c>
      <c r="K14" s="42">
        <v>5</v>
      </c>
      <c r="L14" s="42">
        <v>2</v>
      </c>
      <c r="M14" s="40" t="s">
        <v>90</v>
      </c>
      <c r="N14" s="6"/>
      <c r="O14" s="6"/>
    </row>
    <row r="15" spans="1:18" ht="31.5" x14ac:dyDescent="0.35">
      <c r="A15" s="68" t="s">
        <v>60</v>
      </c>
      <c r="B15" s="66" t="s">
        <v>74</v>
      </c>
      <c r="C15" s="62" t="s">
        <v>87</v>
      </c>
      <c r="D15" s="74">
        <v>0</v>
      </c>
      <c r="E15" s="9">
        <v>712100</v>
      </c>
      <c r="F15" s="73">
        <f>94000+300000</f>
        <v>394000</v>
      </c>
      <c r="G15" s="73">
        <v>300000</v>
      </c>
      <c r="H15" s="72">
        <v>12</v>
      </c>
      <c r="I15" s="72">
        <v>8</v>
      </c>
      <c r="J15" s="71">
        <v>10</v>
      </c>
      <c r="K15" s="71">
        <v>5.42</v>
      </c>
      <c r="L15" s="71">
        <v>4</v>
      </c>
      <c r="M15" s="40" t="s">
        <v>90</v>
      </c>
      <c r="N15" s="6"/>
      <c r="O15" s="6"/>
    </row>
    <row r="16" spans="1:18" ht="21" x14ac:dyDescent="0.35">
      <c r="A16" s="68" t="s">
        <v>61</v>
      </c>
      <c r="B16" s="66" t="s">
        <v>75</v>
      </c>
      <c r="C16" s="62" t="s">
        <v>88</v>
      </c>
      <c r="D16" s="52">
        <v>0</v>
      </c>
      <c r="E16" s="9">
        <v>1066700</v>
      </c>
      <c r="F16" s="9">
        <f>153869.66+530000</f>
        <v>683869.66</v>
      </c>
      <c r="G16" s="9">
        <v>530000</v>
      </c>
      <c r="H16" s="41">
        <v>13</v>
      </c>
      <c r="I16" s="41">
        <v>8</v>
      </c>
      <c r="J16" s="77">
        <v>12</v>
      </c>
      <c r="K16" s="42">
        <v>6.42</v>
      </c>
      <c r="L16" s="42">
        <v>5</v>
      </c>
      <c r="M16" s="40" t="s">
        <v>90</v>
      </c>
      <c r="N16" s="6"/>
      <c r="O16" s="6"/>
    </row>
    <row r="17" spans="1:15" ht="21.5" thickBot="1" x14ac:dyDescent="0.4">
      <c r="A17" s="69" t="s">
        <v>62</v>
      </c>
      <c r="B17" s="67" t="s">
        <v>76</v>
      </c>
      <c r="C17" s="55" t="s">
        <v>89</v>
      </c>
      <c r="D17" s="52">
        <v>0</v>
      </c>
      <c r="E17" s="9">
        <v>464600</v>
      </c>
      <c r="F17" s="9">
        <f>26760.05+120000</f>
        <v>146760.04999999999</v>
      </c>
      <c r="G17" s="9">
        <v>120000</v>
      </c>
      <c r="H17" s="41">
        <v>5</v>
      </c>
      <c r="I17" s="41">
        <v>3</v>
      </c>
      <c r="J17" s="41">
        <v>5</v>
      </c>
      <c r="K17" s="42">
        <v>3</v>
      </c>
      <c r="L17" s="42">
        <v>2</v>
      </c>
      <c r="M17" s="40" t="s">
        <v>90</v>
      </c>
      <c r="N17" s="6"/>
      <c r="O17" s="6"/>
    </row>
    <row r="18" spans="1:15" ht="15" thickBot="1" x14ac:dyDescent="0.4">
      <c r="A18" s="11"/>
      <c r="B18" s="11"/>
      <c r="C18" s="11"/>
      <c r="D18" s="12">
        <f t="shared" ref="D18:L18" si="0">SUM(D5:D17)</f>
        <v>20000</v>
      </c>
      <c r="E18" s="12">
        <f t="shared" si="0"/>
        <v>8536999</v>
      </c>
      <c r="F18" s="13">
        <f t="shared" si="0"/>
        <v>3971940.97</v>
      </c>
      <c r="G18" s="13">
        <f t="shared" si="0"/>
        <v>3067600</v>
      </c>
      <c r="H18" s="11">
        <f t="shared" si="0"/>
        <v>215</v>
      </c>
      <c r="I18" s="11">
        <f t="shared" si="0"/>
        <v>159</v>
      </c>
      <c r="J18" s="11">
        <f t="shared" si="0"/>
        <v>180</v>
      </c>
      <c r="K18" s="11">
        <f t="shared" si="0"/>
        <v>110.76</v>
      </c>
      <c r="L18" s="11">
        <f t="shared" si="0"/>
        <v>55.16</v>
      </c>
      <c r="M18" s="14"/>
    </row>
    <row r="20" spans="1:15" x14ac:dyDescent="0.35">
      <c r="H20" s="2" t="s">
        <v>23</v>
      </c>
    </row>
    <row r="21" spans="1:15" x14ac:dyDescent="0.35">
      <c r="B21" s="7"/>
    </row>
    <row r="24" spans="1:15" x14ac:dyDescent="0.35">
      <c r="B24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89" zoomScaleNormal="89" workbookViewId="0">
      <selection activeCell="A2" sqref="A2:H2"/>
    </sheetView>
  </sheetViews>
  <sheetFormatPr defaultColWidth="9.08984375" defaultRowHeight="14.5" x14ac:dyDescent="0.35"/>
  <cols>
    <col min="1" max="1" width="19.453125" style="2" customWidth="1"/>
    <col min="2" max="2" width="7" style="2" customWidth="1"/>
    <col min="3" max="3" width="6.90625" style="2" customWidth="1"/>
    <col min="4" max="4" width="8.54296875" style="2" customWidth="1"/>
    <col min="5" max="5" width="7.36328125" style="2" customWidth="1"/>
    <col min="6" max="6" width="11.453125" style="2" customWidth="1"/>
    <col min="7" max="7" width="12.08984375" style="2" customWidth="1"/>
    <col min="8" max="8" width="18.6328125" style="2" customWidth="1"/>
    <col min="9" max="9" width="18.54296875" style="2" customWidth="1"/>
    <col min="10" max="10" width="13.36328125" style="2" customWidth="1"/>
    <col min="11" max="11" width="15.6328125" style="2" customWidth="1"/>
    <col min="12" max="12" width="17" style="2" customWidth="1"/>
    <col min="13" max="13" width="8.36328125" style="2" customWidth="1"/>
    <col min="14" max="14" width="11.08984375" style="2" customWidth="1"/>
    <col min="15" max="15" width="11.90625" style="2" customWidth="1"/>
    <col min="16" max="16" width="12.6328125" style="2" customWidth="1"/>
    <col min="17" max="17" width="76.90625" style="2" bestFit="1" customWidth="1"/>
    <col min="18" max="16384" width="9.08984375" style="2"/>
  </cols>
  <sheetData>
    <row r="1" spans="1:17" x14ac:dyDescent="0.35">
      <c r="A1" s="6"/>
    </row>
    <row r="2" spans="1:17" ht="18.5" x14ac:dyDescent="0.35">
      <c r="A2" s="142" t="s">
        <v>49</v>
      </c>
      <c r="B2" s="142"/>
      <c r="C2" s="142"/>
      <c r="D2" s="142"/>
      <c r="E2" s="142"/>
      <c r="F2" s="142"/>
      <c r="G2" s="142"/>
      <c r="H2" s="142"/>
    </row>
    <row r="3" spans="1:17" ht="15" thickBot="1" x14ac:dyDescent="0.4"/>
    <row r="4" spans="1:17" ht="15" thickBot="1" x14ac:dyDescent="0.4">
      <c r="A4" s="150" t="s">
        <v>10</v>
      </c>
      <c r="B4" s="147" t="s">
        <v>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7" ht="15" thickBot="1" x14ac:dyDescent="0.4">
      <c r="A5" s="151"/>
      <c r="B5" s="149" t="s">
        <v>8</v>
      </c>
      <c r="C5" s="147"/>
      <c r="D5" s="147"/>
      <c r="E5" s="147"/>
      <c r="F5" s="147"/>
      <c r="G5" s="147"/>
      <c r="H5" s="147"/>
      <c r="I5" s="148"/>
      <c r="J5" s="153" t="s">
        <v>30</v>
      </c>
      <c r="K5" s="153"/>
      <c r="L5" s="153"/>
      <c r="M5" s="154"/>
      <c r="N5" s="149" t="s">
        <v>7</v>
      </c>
      <c r="O5" s="148"/>
      <c r="P5" s="10"/>
    </row>
    <row r="6" spans="1:17" ht="44" thickBot="1" x14ac:dyDescent="0.4">
      <c r="A6" s="152"/>
      <c r="B6" s="15" t="s">
        <v>14</v>
      </c>
      <c r="C6" s="49" t="s">
        <v>15</v>
      </c>
      <c r="D6" s="17" t="s">
        <v>39</v>
      </c>
      <c r="E6" s="16" t="s">
        <v>47</v>
      </c>
      <c r="F6" s="17" t="s">
        <v>32</v>
      </c>
      <c r="G6" s="17" t="s">
        <v>40</v>
      </c>
      <c r="H6" s="17" t="s">
        <v>31</v>
      </c>
      <c r="I6" s="57" t="s">
        <v>28</v>
      </c>
      <c r="J6" s="56" t="s">
        <v>19</v>
      </c>
      <c r="K6" s="17" t="s">
        <v>38</v>
      </c>
      <c r="L6" s="17" t="s">
        <v>20</v>
      </c>
      <c r="M6" s="18" t="s">
        <v>21</v>
      </c>
      <c r="N6" s="17" t="s">
        <v>17</v>
      </c>
      <c r="O6" s="17" t="s">
        <v>18</v>
      </c>
      <c r="P6" s="50" t="s">
        <v>29</v>
      </c>
      <c r="Q6" s="58" t="s">
        <v>41</v>
      </c>
    </row>
    <row r="7" spans="1:17" ht="26" x14ac:dyDescent="0.35">
      <c r="A7" s="63" t="s">
        <v>63</v>
      </c>
      <c r="B7" s="107"/>
      <c r="C7" s="108"/>
      <c r="D7" s="109"/>
      <c r="E7" s="86">
        <v>4</v>
      </c>
      <c r="F7" s="110"/>
      <c r="G7" s="110"/>
      <c r="H7" s="110"/>
      <c r="I7" s="111"/>
      <c r="J7" s="112"/>
      <c r="K7" s="99"/>
      <c r="L7" s="86"/>
      <c r="M7" s="113">
        <v>1</v>
      </c>
      <c r="N7" s="110"/>
      <c r="O7" s="110"/>
      <c r="P7" s="114">
        <v>1</v>
      </c>
      <c r="Q7" s="78" t="s">
        <v>95</v>
      </c>
    </row>
    <row r="8" spans="1:17" x14ac:dyDescent="0.35">
      <c r="A8" s="68" t="s">
        <v>51</v>
      </c>
      <c r="B8" s="124">
        <v>2</v>
      </c>
      <c r="C8" s="94"/>
      <c r="D8" s="94"/>
      <c r="E8" s="94"/>
      <c r="F8" s="94"/>
      <c r="G8" s="94"/>
      <c r="H8" s="99"/>
      <c r="I8" s="115"/>
      <c r="J8" s="116"/>
      <c r="K8" s="94"/>
      <c r="L8" s="90">
        <v>1</v>
      </c>
      <c r="M8" s="117"/>
      <c r="N8" s="94">
        <v>1</v>
      </c>
      <c r="O8" s="118">
        <v>12</v>
      </c>
      <c r="P8" s="119">
        <v>1</v>
      </c>
      <c r="Q8" s="79" t="s">
        <v>96</v>
      </c>
    </row>
    <row r="9" spans="1:17" x14ac:dyDescent="0.35">
      <c r="A9" s="68" t="s">
        <v>52</v>
      </c>
      <c r="B9" s="120">
        <v>2</v>
      </c>
      <c r="C9" s="90"/>
      <c r="D9" s="90"/>
      <c r="E9" s="90"/>
      <c r="F9" s="90">
        <v>1</v>
      </c>
      <c r="G9" s="90"/>
      <c r="H9" s="90"/>
      <c r="I9" s="117"/>
      <c r="J9" s="95"/>
      <c r="K9" s="90"/>
      <c r="L9" s="90"/>
      <c r="M9" s="117"/>
      <c r="N9" s="90"/>
      <c r="O9" s="90"/>
      <c r="P9" s="119"/>
      <c r="Q9" s="30"/>
    </row>
    <row r="10" spans="1:17" x14ac:dyDescent="0.35">
      <c r="A10" s="68" t="s">
        <v>53</v>
      </c>
      <c r="B10" s="81">
        <v>5</v>
      </c>
      <c r="C10" s="90">
        <v>1</v>
      </c>
      <c r="D10" s="90"/>
      <c r="E10" s="121"/>
      <c r="F10" s="93"/>
      <c r="G10" s="93"/>
      <c r="H10" s="99">
        <v>1</v>
      </c>
      <c r="I10" s="113"/>
      <c r="J10" s="95"/>
      <c r="K10" s="122">
        <v>26</v>
      </c>
      <c r="L10" s="93"/>
      <c r="M10" s="113"/>
      <c r="N10" s="80">
        <v>3</v>
      </c>
      <c r="O10" s="80">
        <v>11</v>
      </c>
      <c r="P10" s="119"/>
      <c r="Q10" s="46"/>
    </row>
    <row r="11" spans="1:17" x14ac:dyDescent="0.35">
      <c r="A11" s="68" t="s">
        <v>54</v>
      </c>
      <c r="B11" s="120"/>
      <c r="C11" s="90">
        <v>1</v>
      </c>
      <c r="D11" s="90"/>
      <c r="E11" s="90"/>
      <c r="F11" s="90">
        <v>1</v>
      </c>
      <c r="G11" s="90"/>
      <c r="H11" s="90">
        <v>2</v>
      </c>
      <c r="I11" s="117"/>
      <c r="J11" s="95">
        <v>6</v>
      </c>
      <c r="K11" s="93"/>
      <c r="L11" s="90"/>
      <c r="M11" s="113">
        <v>3</v>
      </c>
      <c r="N11" s="90"/>
      <c r="O11" s="90">
        <v>5</v>
      </c>
      <c r="P11" s="119"/>
      <c r="Q11" s="30"/>
    </row>
    <row r="12" spans="1:17" s="48" customFormat="1" x14ac:dyDescent="0.35">
      <c r="A12" s="68" t="s">
        <v>55</v>
      </c>
      <c r="B12" s="123">
        <v>1</v>
      </c>
      <c r="C12" s="93"/>
      <c r="D12" s="93"/>
      <c r="E12" s="93"/>
      <c r="F12" s="93"/>
      <c r="G12" s="93"/>
      <c r="H12" s="93"/>
      <c r="I12" s="113"/>
      <c r="J12" s="124"/>
      <c r="K12" s="125"/>
      <c r="L12" s="93"/>
      <c r="M12" s="113"/>
      <c r="N12" s="93"/>
      <c r="O12" s="93"/>
      <c r="P12" s="126"/>
      <c r="Q12" s="47"/>
    </row>
    <row r="13" spans="1:17" x14ac:dyDescent="0.35">
      <c r="A13" s="68" t="s">
        <v>56</v>
      </c>
      <c r="B13" s="120">
        <v>2</v>
      </c>
      <c r="C13" s="90"/>
      <c r="D13" s="90"/>
      <c r="E13" s="90"/>
      <c r="F13" s="90"/>
      <c r="G13" s="90"/>
      <c r="H13" s="90"/>
      <c r="I13" s="127"/>
      <c r="J13" s="95"/>
      <c r="K13" s="93"/>
      <c r="L13" s="90"/>
      <c r="M13" s="117"/>
      <c r="N13" s="90"/>
      <c r="O13" s="90"/>
      <c r="P13" s="119"/>
      <c r="Q13" s="30"/>
    </row>
    <row r="14" spans="1:17" x14ac:dyDescent="0.35">
      <c r="A14" s="68" t="s">
        <v>57</v>
      </c>
      <c r="B14" s="120"/>
      <c r="C14" s="90"/>
      <c r="D14" s="90"/>
      <c r="E14" s="90"/>
      <c r="F14" s="90"/>
      <c r="G14" s="90"/>
      <c r="H14" s="90">
        <v>1</v>
      </c>
      <c r="I14" s="127"/>
      <c r="J14" s="128"/>
      <c r="K14" s="92">
        <v>2</v>
      </c>
      <c r="L14" s="90"/>
      <c r="M14" s="117"/>
      <c r="N14" s="90"/>
      <c r="O14" s="90"/>
      <c r="P14" s="119"/>
      <c r="Q14" s="30"/>
    </row>
    <row r="15" spans="1:17" s="45" customFormat="1" x14ac:dyDescent="0.35">
      <c r="A15" s="68" t="s">
        <v>58</v>
      </c>
      <c r="B15" s="129"/>
      <c r="C15" s="130"/>
      <c r="D15" s="130"/>
      <c r="E15" s="130"/>
      <c r="F15" s="130"/>
      <c r="G15" s="130"/>
      <c r="H15" s="131"/>
      <c r="I15" s="132"/>
      <c r="J15" s="92"/>
      <c r="K15" s="133"/>
      <c r="L15" s="130"/>
      <c r="M15" s="134"/>
      <c r="N15" s="130"/>
      <c r="O15" s="93">
        <v>4</v>
      </c>
      <c r="P15" s="135"/>
      <c r="Q15" s="46"/>
    </row>
    <row r="16" spans="1:17" x14ac:dyDescent="0.35">
      <c r="A16" s="68" t="s">
        <v>59</v>
      </c>
      <c r="B16" s="120">
        <v>1</v>
      </c>
      <c r="C16" s="95"/>
      <c r="D16" s="90"/>
      <c r="E16" s="90"/>
      <c r="F16" s="90"/>
      <c r="G16" s="90"/>
      <c r="H16" s="136"/>
      <c r="I16" s="117"/>
      <c r="J16" s="99"/>
      <c r="K16" s="90"/>
      <c r="L16" s="90"/>
      <c r="M16" s="117"/>
      <c r="N16" s="90"/>
      <c r="O16" s="90"/>
      <c r="P16" s="119"/>
      <c r="Q16" s="30"/>
    </row>
    <row r="17" spans="1:17" x14ac:dyDescent="0.35">
      <c r="A17" s="68" t="s">
        <v>60</v>
      </c>
      <c r="B17" s="120"/>
      <c r="C17" s="95"/>
      <c r="D17" s="90"/>
      <c r="E17" s="90"/>
      <c r="F17" s="90"/>
      <c r="G17" s="90"/>
      <c r="H17" s="137">
        <v>5</v>
      </c>
      <c r="I17" s="117"/>
      <c r="J17" s="95"/>
      <c r="K17" s="99"/>
      <c r="L17" s="90"/>
      <c r="M17" s="117"/>
      <c r="N17" s="90">
        <v>1</v>
      </c>
      <c r="O17" s="90"/>
      <c r="P17" s="119"/>
      <c r="Q17" s="30"/>
    </row>
    <row r="18" spans="1:17" x14ac:dyDescent="0.35">
      <c r="A18" s="68" t="s">
        <v>61</v>
      </c>
      <c r="B18" s="120"/>
      <c r="C18" s="95"/>
      <c r="D18" s="90"/>
      <c r="E18" s="93">
        <v>1</v>
      </c>
      <c r="F18" s="90"/>
      <c r="G18" s="93"/>
      <c r="H18" s="138"/>
      <c r="I18" s="117"/>
      <c r="J18" s="101"/>
      <c r="K18" s="90"/>
      <c r="L18" s="90"/>
      <c r="M18" s="117">
        <v>1</v>
      </c>
      <c r="N18" s="90"/>
      <c r="O18" s="93">
        <v>2</v>
      </c>
      <c r="P18" s="119"/>
      <c r="Q18" s="30"/>
    </row>
    <row r="19" spans="1:17" ht="15" thickBot="1" x14ac:dyDescent="0.4">
      <c r="A19" s="69" t="s">
        <v>62</v>
      </c>
      <c r="B19" s="120"/>
      <c r="C19" s="95"/>
      <c r="D19" s="90"/>
      <c r="E19" s="90"/>
      <c r="F19" s="90"/>
      <c r="G19" s="90"/>
      <c r="H19" s="122">
        <v>2</v>
      </c>
      <c r="I19" s="117"/>
      <c r="J19" s="95"/>
      <c r="K19" s="90"/>
      <c r="L19" s="90"/>
      <c r="M19" s="117"/>
      <c r="N19" s="90"/>
      <c r="O19" s="90"/>
      <c r="P19" s="119"/>
      <c r="Q19" s="30"/>
    </row>
    <row r="20" spans="1:17" ht="15" thickBot="1" x14ac:dyDescent="0.4">
      <c r="A20" s="19" t="s">
        <v>11</v>
      </c>
      <c r="B20" s="102">
        <f t="shared" ref="B20:P20" si="0">SUM(B7:B19)</f>
        <v>13</v>
      </c>
      <c r="C20" s="102">
        <f t="shared" si="0"/>
        <v>2</v>
      </c>
      <c r="D20" s="102">
        <f t="shared" si="0"/>
        <v>0</v>
      </c>
      <c r="E20" s="102">
        <f t="shared" si="0"/>
        <v>5</v>
      </c>
      <c r="F20" s="102">
        <f t="shared" si="0"/>
        <v>2</v>
      </c>
      <c r="G20" s="102">
        <f t="shared" si="0"/>
        <v>0</v>
      </c>
      <c r="H20" s="102">
        <f t="shared" si="0"/>
        <v>11</v>
      </c>
      <c r="I20" s="139">
        <f t="shared" si="0"/>
        <v>0</v>
      </c>
      <c r="J20" s="105">
        <f>SUM(J7:J19)</f>
        <v>6</v>
      </c>
      <c r="K20" s="102">
        <f t="shared" si="0"/>
        <v>28</v>
      </c>
      <c r="L20" s="102">
        <f t="shared" si="0"/>
        <v>1</v>
      </c>
      <c r="M20" s="102">
        <f t="shared" si="0"/>
        <v>5</v>
      </c>
      <c r="N20" s="102">
        <f t="shared" si="0"/>
        <v>5</v>
      </c>
      <c r="O20" s="102">
        <f t="shared" si="0"/>
        <v>34</v>
      </c>
      <c r="P20" s="139">
        <f t="shared" si="0"/>
        <v>2</v>
      </c>
      <c r="Q20" s="3"/>
    </row>
    <row r="22" spans="1:17" s="8" customFormat="1" ht="36.75" customHeight="1" x14ac:dyDescent="0.35"/>
    <row r="23" spans="1:17" ht="15.5" x14ac:dyDescent="0.35">
      <c r="A23" s="145" t="s">
        <v>35</v>
      </c>
      <c r="B23" s="145"/>
      <c r="C23" s="145"/>
      <c r="D23" s="145"/>
      <c r="E23" s="145"/>
      <c r="F23" s="145"/>
    </row>
    <row r="24" spans="1:17" ht="15" thickBot="1" x14ac:dyDescent="0.4">
      <c r="A24" s="146" t="s">
        <v>50</v>
      </c>
      <c r="B24" s="146"/>
      <c r="C24" s="146"/>
      <c r="D24" s="146"/>
      <c r="E24" s="146"/>
      <c r="F24" s="146"/>
    </row>
    <row r="25" spans="1:17" ht="15" thickBot="1" x14ac:dyDescent="0.4">
      <c r="A25" s="155" t="s">
        <v>0</v>
      </c>
      <c r="B25" s="158" t="s">
        <v>9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</row>
    <row r="26" spans="1:17" ht="15" thickBot="1" x14ac:dyDescent="0.4">
      <c r="A26" s="156"/>
      <c r="B26" s="158" t="s">
        <v>8</v>
      </c>
      <c r="C26" s="159"/>
      <c r="D26" s="159"/>
      <c r="E26" s="159"/>
      <c r="F26" s="159"/>
      <c r="G26" s="159"/>
      <c r="H26" s="159"/>
      <c r="I26" s="160"/>
      <c r="J26" s="161" t="s">
        <v>30</v>
      </c>
      <c r="K26" s="161"/>
      <c r="L26" s="161"/>
      <c r="M26" s="162"/>
      <c r="N26" s="158" t="s">
        <v>7</v>
      </c>
      <c r="O26" s="160"/>
      <c r="P26" s="21"/>
    </row>
    <row r="27" spans="1:17" ht="48.5" thickBot="1" x14ac:dyDescent="0.4">
      <c r="A27" s="157"/>
      <c r="B27" s="22" t="s">
        <v>14</v>
      </c>
      <c r="C27" s="23" t="s">
        <v>15</v>
      </c>
      <c r="D27" s="23" t="s">
        <v>39</v>
      </c>
      <c r="E27" s="23" t="s">
        <v>47</v>
      </c>
      <c r="F27" s="24" t="s">
        <v>32</v>
      </c>
      <c r="G27" s="24" t="s">
        <v>16</v>
      </c>
      <c r="H27" s="24" t="s">
        <v>33</v>
      </c>
      <c r="I27" s="25" t="s">
        <v>28</v>
      </c>
      <c r="J27" s="26" t="s">
        <v>19</v>
      </c>
      <c r="K27" s="24" t="s">
        <v>34</v>
      </c>
      <c r="L27" s="24" t="s">
        <v>20</v>
      </c>
      <c r="M27" s="27" t="s">
        <v>21</v>
      </c>
      <c r="N27" s="24" t="s">
        <v>17</v>
      </c>
      <c r="O27" s="24" t="s">
        <v>18</v>
      </c>
      <c r="P27" s="25" t="s">
        <v>29</v>
      </c>
    </row>
    <row r="28" spans="1:17" x14ac:dyDescent="0.35">
      <c r="A28" s="63" t="s">
        <v>63</v>
      </c>
      <c r="B28" s="82"/>
      <c r="C28" s="83"/>
      <c r="D28" s="83"/>
      <c r="E28" s="84"/>
      <c r="F28" s="83"/>
      <c r="G28" s="83"/>
      <c r="H28" s="83"/>
      <c r="I28" s="85"/>
      <c r="J28" s="86">
        <v>1</v>
      </c>
      <c r="K28" s="83"/>
      <c r="L28" s="83"/>
      <c r="M28" s="85"/>
      <c r="N28" s="83"/>
      <c r="O28" s="83"/>
      <c r="P28" s="85"/>
    </row>
    <row r="29" spans="1:17" x14ac:dyDescent="0.35">
      <c r="A29" s="68" t="s">
        <v>51</v>
      </c>
      <c r="B29" s="87">
        <v>1</v>
      </c>
      <c r="C29" s="88"/>
      <c r="D29" s="88"/>
      <c r="E29" s="89"/>
      <c r="F29" s="88">
        <v>1</v>
      </c>
      <c r="G29" s="88"/>
      <c r="H29" s="90">
        <v>1</v>
      </c>
      <c r="I29" s="91"/>
      <c r="J29" s="92"/>
      <c r="K29" s="88"/>
      <c r="L29" s="88"/>
      <c r="M29" s="91"/>
      <c r="N29" s="80"/>
      <c r="O29" s="80"/>
      <c r="P29" s="91"/>
    </row>
    <row r="30" spans="1:17" x14ac:dyDescent="0.35">
      <c r="A30" s="68" t="s">
        <v>52</v>
      </c>
      <c r="B30" s="87"/>
      <c r="C30" s="88"/>
      <c r="D30" s="88"/>
      <c r="E30" s="88"/>
      <c r="F30" s="88">
        <v>1</v>
      </c>
      <c r="G30" s="88"/>
      <c r="H30" s="88"/>
      <c r="I30" s="91"/>
      <c r="J30" s="92"/>
      <c r="K30" s="88"/>
      <c r="L30" s="88"/>
      <c r="M30" s="91"/>
      <c r="N30" s="80"/>
      <c r="O30" s="80">
        <v>4</v>
      </c>
      <c r="P30" s="91"/>
    </row>
    <row r="31" spans="1:17" x14ac:dyDescent="0.35">
      <c r="A31" s="68" t="s">
        <v>53</v>
      </c>
      <c r="B31" s="87">
        <v>10</v>
      </c>
      <c r="C31" s="88"/>
      <c r="D31" s="88"/>
      <c r="E31" s="88"/>
      <c r="F31" s="88"/>
      <c r="G31" s="88"/>
      <c r="H31" s="90">
        <v>2</v>
      </c>
      <c r="I31" s="91"/>
      <c r="J31" s="92"/>
      <c r="K31" s="88"/>
      <c r="L31" s="88"/>
      <c r="M31" s="91"/>
      <c r="N31" s="80"/>
      <c r="O31" s="80"/>
      <c r="P31" s="91"/>
    </row>
    <row r="32" spans="1:17" x14ac:dyDescent="0.35">
      <c r="A32" s="68" t="s">
        <v>54</v>
      </c>
      <c r="B32" s="87">
        <v>4</v>
      </c>
      <c r="C32" s="88"/>
      <c r="D32" s="88"/>
      <c r="E32" s="88"/>
      <c r="F32" s="88"/>
      <c r="G32" s="88"/>
      <c r="H32" s="88"/>
      <c r="I32" s="91"/>
      <c r="J32" s="92"/>
      <c r="K32" s="88"/>
      <c r="L32" s="88"/>
      <c r="M32" s="91"/>
      <c r="N32" s="80"/>
      <c r="O32" s="80">
        <v>5</v>
      </c>
      <c r="P32" s="91"/>
    </row>
    <row r="33" spans="1:16" s="48" customFormat="1" x14ac:dyDescent="0.35">
      <c r="A33" s="68" t="s">
        <v>55</v>
      </c>
      <c r="B33" s="87">
        <v>1</v>
      </c>
      <c r="C33" s="88"/>
      <c r="D33" s="88"/>
      <c r="E33" s="88"/>
      <c r="F33" s="88"/>
      <c r="G33" s="88">
        <v>2</v>
      </c>
      <c r="H33" s="88">
        <v>1</v>
      </c>
      <c r="I33" s="91"/>
      <c r="J33" s="93">
        <v>2</v>
      </c>
      <c r="K33" s="88"/>
      <c r="L33" s="88"/>
      <c r="M33" s="91"/>
      <c r="N33" s="80"/>
      <c r="O33" s="80"/>
      <c r="P33" s="91"/>
    </row>
    <row r="34" spans="1:16" x14ac:dyDescent="0.35">
      <c r="A34" s="68" t="s">
        <v>56</v>
      </c>
      <c r="B34" s="87">
        <v>1</v>
      </c>
      <c r="C34" s="88"/>
      <c r="D34" s="88">
        <v>2</v>
      </c>
      <c r="E34" s="100"/>
      <c r="F34" s="88"/>
      <c r="G34" s="88"/>
      <c r="H34" s="90">
        <v>7</v>
      </c>
      <c r="I34" s="91"/>
      <c r="J34" s="92"/>
      <c r="K34" s="88"/>
      <c r="L34" s="88"/>
      <c r="M34" s="91"/>
      <c r="N34" s="80"/>
      <c r="O34" s="80">
        <v>6</v>
      </c>
      <c r="P34" s="91"/>
    </row>
    <row r="35" spans="1:16" x14ac:dyDescent="0.35">
      <c r="A35" s="68" t="s">
        <v>57</v>
      </c>
      <c r="B35" s="87"/>
      <c r="C35" s="88"/>
      <c r="D35" s="88"/>
      <c r="E35" s="88"/>
      <c r="F35" s="88"/>
      <c r="G35" s="88"/>
      <c r="H35" s="94">
        <v>1</v>
      </c>
      <c r="I35" s="91"/>
      <c r="J35" s="95">
        <v>1</v>
      </c>
      <c r="K35" s="88"/>
      <c r="L35" s="88"/>
      <c r="M35" s="91"/>
      <c r="N35" s="80"/>
      <c r="O35" s="80">
        <v>2</v>
      </c>
      <c r="P35" s="91"/>
    </row>
    <row r="36" spans="1:16" x14ac:dyDescent="0.35">
      <c r="A36" s="68" t="s">
        <v>58</v>
      </c>
      <c r="B36" s="87">
        <v>3</v>
      </c>
      <c r="C36" s="88">
        <v>1</v>
      </c>
      <c r="D36" s="88"/>
      <c r="E36" s="88"/>
      <c r="F36" s="88"/>
      <c r="G36" s="88"/>
      <c r="H36" s="96">
        <v>4</v>
      </c>
      <c r="I36" s="91"/>
      <c r="J36" s="92">
        <v>4</v>
      </c>
      <c r="K36" s="88"/>
      <c r="L36" s="88"/>
      <c r="M36" s="91"/>
      <c r="N36" s="80"/>
      <c r="O36" s="80">
        <v>1</v>
      </c>
      <c r="P36" s="91"/>
    </row>
    <row r="37" spans="1:16" x14ac:dyDescent="0.35">
      <c r="A37" s="68" t="s">
        <v>59</v>
      </c>
      <c r="B37" s="87">
        <v>2</v>
      </c>
      <c r="C37" s="88"/>
      <c r="D37" s="88"/>
      <c r="E37" s="88"/>
      <c r="F37" s="88"/>
      <c r="G37" s="88"/>
      <c r="H37" s="97">
        <v>8</v>
      </c>
      <c r="I37" s="91"/>
      <c r="J37" s="92"/>
      <c r="K37" s="88"/>
      <c r="L37" s="88"/>
      <c r="M37" s="91"/>
      <c r="N37" s="80"/>
      <c r="O37" s="80">
        <v>5</v>
      </c>
      <c r="P37" s="91"/>
    </row>
    <row r="38" spans="1:16" s="45" customFormat="1" x14ac:dyDescent="0.35">
      <c r="A38" s="68" t="s">
        <v>60</v>
      </c>
      <c r="B38" s="98">
        <v>2</v>
      </c>
      <c r="C38" s="88"/>
      <c r="D38" s="88"/>
      <c r="E38" s="88"/>
      <c r="F38" s="88"/>
      <c r="G38" s="88"/>
      <c r="H38" s="97">
        <v>1</v>
      </c>
      <c r="I38" s="91"/>
      <c r="J38" s="92">
        <v>4</v>
      </c>
      <c r="K38" s="88"/>
      <c r="L38" s="88"/>
      <c r="M38" s="91"/>
      <c r="N38" s="80"/>
      <c r="O38" s="88"/>
      <c r="P38" s="91"/>
    </row>
    <row r="39" spans="1:16" x14ac:dyDescent="0.35">
      <c r="A39" s="68" t="s">
        <v>61</v>
      </c>
      <c r="B39" s="98">
        <v>4</v>
      </c>
      <c r="C39" s="88">
        <v>1</v>
      </c>
      <c r="D39" s="88"/>
      <c r="E39" s="88"/>
      <c r="F39" s="88"/>
      <c r="G39" s="88"/>
      <c r="H39" s="88"/>
      <c r="I39" s="91"/>
      <c r="J39" s="92"/>
      <c r="K39" s="99"/>
      <c r="L39" s="88"/>
      <c r="M39" s="91"/>
      <c r="N39" s="88"/>
      <c r="O39" s="88"/>
      <c r="P39" s="91"/>
    </row>
    <row r="40" spans="1:16" ht="15" thickBot="1" x14ac:dyDescent="0.4">
      <c r="A40" s="69" t="s">
        <v>62</v>
      </c>
      <c r="B40" s="87">
        <v>2</v>
      </c>
      <c r="C40" s="100"/>
      <c r="D40" s="88"/>
      <c r="E40" s="88"/>
      <c r="F40" s="88"/>
      <c r="G40" s="88"/>
      <c r="H40" s="88"/>
      <c r="I40" s="91"/>
      <c r="J40" s="92"/>
      <c r="K40" s="88"/>
      <c r="L40" s="88"/>
      <c r="M40" s="91"/>
      <c r="N40" s="88"/>
      <c r="O40" s="101">
        <v>1</v>
      </c>
      <c r="P40" s="91"/>
    </row>
    <row r="41" spans="1:16" ht="15" thickBot="1" x14ac:dyDescent="0.4">
      <c r="A41" s="28" t="s">
        <v>11</v>
      </c>
      <c r="B41" s="102">
        <f t="shared" ref="B41:P41" si="1">SUM(B28:B40)</f>
        <v>30</v>
      </c>
      <c r="C41" s="102">
        <f t="shared" si="1"/>
        <v>2</v>
      </c>
      <c r="D41" s="102">
        <f t="shared" si="1"/>
        <v>2</v>
      </c>
      <c r="E41" s="103">
        <f t="shared" si="1"/>
        <v>0</v>
      </c>
      <c r="F41" s="103">
        <f t="shared" si="1"/>
        <v>2</v>
      </c>
      <c r="G41" s="103">
        <f t="shared" si="1"/>
        <v>2</v>
      </c>
      <c r="H41" s="103">
        <f>SUM(H28:H40)</f>
        <v>25</v>
      </c>
      <c r="I41" s="104">
        <f t="shared" si="1"/>
        <v>0</v>
      </c>
      <c r="J41" s="105">
        <f>SUM(J28:J40)</f>
        <v>12</v>
      </c>
      <c r="K41" s="103">
        <f t="shared" si="1"/>
        <v>0</v>
      </c>
      <c r="L41" s="103">
        <f t="shared" si="1"/>
        <v>0</v>
      </c>
      <c r="M41" s="105">
        <f t="shared" si="1"/>
        <v>0</v>
      </c>
      <c r="N41" s="102">
        <f t="shared" si="1"/>
        <v>0</v>
      </c>
      <c r="O41" s="103">
        <f t="shared" si="1"/>
        <v>24</v>
      </c>
      <c r="P41" s="106">
        <f t="shared" si="1"/>
        <v>0</v>
      </c>
    </row>
  </sheetData>
  <mergeCells count="13">
    <mergeCell ref="A25:A27"/>
    <mergeCell ref="B25:P25"/>
    <mergeCell ref="B26:I26"/>
    <mergeCell ref="J26:M26"/>
    <mergeCell ref="N26:O26"/>
    <mergeCell ref="A2:H2"/>
    <mergeCell ref="A23:F23"/>
    <mergeCell ref="A24:F24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:A6"/>
    </sheetView>
  </sheetViews>
  <sheetFormatPr defaultRowHeight="14.5" x14ac:dyDescent="0.35"/>
  <cols>
    <col min="1" max="1" width="9.08984375" customWidth="1"/>
    <col min="2" max="2" width="27" customWidth="1"/>
    <col min="3" max="3" width="21.90625" customWidth="1"/>
    <col min="4" max="4" width="31.36328125" customWidth="1"/>
    <col min="5" max="5" width="9.08984375" customWidth="1"/>
    <col min="6" max="6" width="56.36328125" customWidth="1"/>
  </cols>
  <sheetData>
    <row r="1" spans="1:6" ht="15" thickBot="1" x14ac:dyDescent="0.4">
      <c r="A1" s="21" t="s">
        <v>0</v>
      </c>
      <c r="B1" s="21" t="s">
        <v>1</v>
      </c>
      <c r="C1" s="29" t="s">
        <v>2</v>
      </c>
      <c r="D1" s="31" t="s">
        <v>3</v>
      </c>
      <c r="E1" s="164" t="s">
        <v>37</v>
      </c>
      <c r="F1" s="165"/>
    </row>
    <row r="2" spans="1:6" ht="94.5" customHeight="1" x14ac:dyDescent="0.35">
      <c r="A2" s="166" t="s">
        <v>63</v>
      </c>
      <c r="B2" s="169" t="s">
        <v>93</v>
      </c>
      <c r="C2" s="169" t="s">
        <v>92</v>
      </c>
      <c r="D2" s="172">
        <v>20000</v>
      </c>
      <c r="E2" s="175" t="s">
        <v>94</v>
      </c>
      <c r="F2" s="176"/>
    </row>
    <row r="3" spans="1:6" ht="17.25" customHeight="1" x14ac:dyDescent="0.35">
      <c r="A3" s="167"/>
      <c r="B3" s="170"/>
      <c r="C3" s="170"/>
      <c r="D3" s="173"/>
      <c r="E3" s="177"/>
      <c r="F3" s="178"/>
    </row>
    <row r="4" spans="1:6" ht="15" customHeight="1" x14ac:dyDescent="0.35">
      <c r="A4" s="167"/>
      <c r="B4" s="170"/>
      <c r="C4" s="170"/>
      <c r="D4" s="173"/>
      <c r="E4" s="177"/>
      <c r="F4" s="178"/>
    </row>
    <row r="5" spans="1:6" ht="15" customHeight="1" x14ac:dyDescent="0.35">
      <c r="A5" s="167"/>
      <c r="B5" s="170"/>
      <c r="C5" s="170"/>
      <c r="D5" s="173"/>
      <c r="E5" s="177"/>
      <c r="F5" s="178"/>
    </row>
    <row r="6" spans="1:6" ht="15" customHeight="1" thickBot="1" x14ac:dyDescent="0.4">
      <c r="A6" s="168"/>
      <c r="B6" s="171"/>
      <c r="C6" s="171"/>
      <c r="D6" s="174"/>
      <c r="E6" s="179"/>
      <c r="F6" s="180"/>
    </row>
    <row r="7" spans="1:6" ht="15" thickBot="1" x14ac:dyDescent="0.4">
      <c r="A7" s="32" t="s">
        <v>36</v>
      </c>
      <c r="B7" s="33"/>
      <c r="C7" s="34"/>
      <c r="D7" s="140">
        <v>20000</v>
      </c>
      <c r="E7" s="35"/>
      <c r="F7" s="36"/>
    </row>
    <row r="9" spans="1:6" x14ac:dyDescent="0.35">
      <c r="A9" s="59" t="s">
        <v>42</v>
      </c>
      <c r="B9" s="59"/>
      <c r="C9" s="59"/>
      <c r="D9" s="59"/>
      <c r="E9" s="59"/>
      <c r="F9" s="59"/>
    </row>
    <row r="10" spans="1:6" x14ac:dyDescent="0.35">
      <c r="A10" s="59" t="s">
        <v>45</v>
      </c>
      <c r="B10" s="59"/>
      <c r="C10" s="59"/>
      <c r="D10" s="59"/>
      <c r="E10" s="59"/>
      <c r="F10" s="59"/>
    </row>
    <row r="11" spans="1:6" x14ac:dyDescent="0.35">
      <c r="A11" s="163" t="s">
        <v>46</v>
      </c>
      <c r="B11" s="163"/>
      <c r="C11" s="163"/>
      <c r="D11" s="163"/>
      <c r="E11" s="163"/>
      <c r="F11" s="163"/>
    </row>
  </sheetData>
  <mergeCells count="7">
    <mergeCell ref="A11:F11"/>
    <mergeCell ref="E1:F1"/>
    <mergeCell ref="A2:A6"/>
    <mergeCell ref="B2:B6"/>
    <mergeCell ref="C2:C6"/>
    <mergeCell ref="D2:D6"/>
    <mergeCell ref="E2:F6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2024-02-15T14:28:54Z</dcterms:modified>
</cp:coreProperties>
</file>