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enj\Documents\OP JAK\Kalkulačka Návraty\Kalkulačka_realizace\Zveřejněno\verze 4.1\"/>
    </mc:Choice>
  </mc:AlternateContent>
  <xr:revisionPtr revIDLastSave="0" documentId="13_ncr:1_{E10E80D0-AD69-441B-971A-4E4A07A27AE7}" xr6:coauthVersionLast="47" xr6:coauthVersionMax="47" xr10:uidLastSave="{00000000-0000-0000-0000-000000000000}"/>
  <workbookProtection workbookAlgorithmName="SHA-512" workbookHashValue="nbOhFk9/CG0Sb+xQvLS+oWHps347z58QJd/WE0qbN6W/mlroLE8mHM/zjV+x8RLi2KjBK6J2LIf35q1UO141lw==" workbookSaltValue="nR2U8LunZ1kMMfjIUjIEQA==" workbookSpinCount="100000" lockStructure="1"/>
  <bookViews>
    <workbookView xWindow="-110" yWindow="-110" windowWidth="19420" windowHeight="10300" tabRatio="776" activeTab="2" xr2:uid="{1C7E12FD-CFF1-49CC-A69E-0496B732C9A3}"/>
  </bookViews>
  <sheets>
    <sheet name="Instrukce" sheetId="21" r:id="rId1"/>
    <sheet name="Úvod" sheetId="8" r:id="rId2"/>
    <sheet name="Rozpočet návratového grantu" sheetId="3" r:id="rId3"/>
    <sheet name="Podpůrná data" sheetId="4" state="hidden" r:id="rId4"/>
  </sheets>
  <definedNames>
    <definedName name="_xlnm._FilterDatabase" localSheetId="3" hidden="1">'Podpůrná data'!$A$241:$B$367</definedName>
    <definedName name="_Hlk98419294" localSheetId="1">Úvod!$E$1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5" i="3" l="1"/>
  <c r="J56" i="3"/>
  <c r="K16" i="3" l="1"/>
  <c r="G3" i="3"/>
  <c r="I16" i="3"/>
  <c r="J16" i="3" s="1"/>
  <c r="I47" i="3" l="1"/>
  <c r="L47" i="3" s="1"/>
  <c r="J36" i="3"/>
  <c r="I25" i="3"/>
  <c r="L25" i="3" s="1"/>
  <c r="E9" i="4"/>
  <c r="E8" i="4"/>
  <c r="E7" i="4"/>
  <c r="E6" i="4"/>
  <c r="F6" i="4" s="1"/>
  <c r="I56" i="3" s="1"/>
  <c r="E5" i="4"/>
  <c r="E4" i="4"/>
  <c r="F5" i="4" l="1"/>
  <c r="G5" i="4"/>
  <c r="F4" i="4"/>
  <c r="G4" i="4"/>
  <c r="F7" i="4"/>
  <c r="I65" i="3" s="1"/>
  <c r="I23" i="8"/>
  <c r="J25" i="3"/>
  <c r="I27" i="8"/>
  <c r="J34" i="3" l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23" i="4"/>
  <c r="J39" i="3" l="1"/>
  <c r="R39" i="3" s="1"/>
  <c r="M47" i="3" l="1"/>
  <c r="F189" i="4" l="1"/>
  <c r="E189" i="4"/>
  <c r="D189" i="4"/>
  <c r="C189" i="4"/>
  <c r="F188" i="4"/>
  <c r="E188" i="4"/>
  <c r="D188" i="4"/>
  <c r="C188" i="4"/>
  <c r="F187" i="4"/>
  <c r="E187" i="4"/>
  <c r="D187" i="4"/>
  <c r="C187" i="4"/>
  <c r="F186" i="4"/>
  <c r="E186" i="4"/>
  <c r="D186" i="4"/>
  <c r="C186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82" i="4"/>
  <c r="E182" i="4"/>
  <c r="D182" i="4"/>
  <c r="C182" i="4"/>
  <c r="F181" i="4"/>
  <c r="E181" i="4"/>
  <c r="D181" i="4"/>
  <c r="C181" i="4"/>
  <c r="F180" i="4"/>
  <c r="E180" i="4"/>
  <c r="D180" i="4"/>
  <c r="C180" i="4"/>
  <c r="F179" i="4"/>
  <c r="E179" i="4"/>
  <c r="D179" i="4"/>
  <c r="C179" i="4"/>
  <c r="F178" i="4"/>
  <c r="E178" i="4"/>
  <c r="D178" i="4"/>
  <c r="C178" i="4"/>
  <c r="F177" i="4"/>
  <c r="E177" i="4"/>
  <c r="D177" i="4"/>
  <c r="C177" i="4"/>
  <c r="F176" i="4"/>
  <c r="E176" i="4"/>
  <c r="D176" i="4"/>
  <c r="C176" i="4"/>
  <c r="F175" i="4"/>
  <c r="E175" i="4"/>
  <c r="D175" i="4"/>
  <c r="C175" i="4"/>
  <c r="F174" i="4"/>
  <c r="E174" i="4"/>
  <c r="D174" i="4"/>
  <c r="C174" i="4"/>
  <c r="F173" i="4"/>
  <c r="E173" i="4"/>
  <c r="D173" i="4"/>
  <c r="C173" i="4"/>
  <c r="F172" i="4"/>
  <c r="E172" i="4"/>
  <c r="D172" i="4"/>
  <c r="C172" i="4"/>
  <c r="F171" i="4"/>
  <c r="E171" i="4"/>
  <c r="D171" i="4"/>
  <c r="C171" i="4"/>
  <c r="F170" i="4"/>
  <c r="E170" i="4"/>
  <c r="D170" i="4"/>
  <c r="C170" i="4"/>
  <c r="F169" i="4"/>
  <c r="E169" i="4"/>
  <c r="D169" i="4"/>
  <c r="C169" i="4"/>
  <c r="F168" i="4"/>
  <c r="E168" i="4"/>
  <c r="D168" i="4"/>
  <c r="C168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4" i="4"/>
  <c r="E164" i="4"/>
  <c r="D164" i="4"/>
  <c r="C164" i="4"/>
  <c r="F163" i="4"/>
  <c r="E163" i="4"/>
  <c r="D163" i="4"/>
  <c r="C163" i="4"/>
  <c r="F162" i="4"/>
  <c r="E162" i="4"/>
  <c r="D162" i="4"/>
  <c r="C162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F151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F143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F134" i="4"/>
  <c r="E134" i="4"/>
  <c r="D134" i="4"/>
  <c r="C134" i="4"/>
  <c r="F133" i="4"/>
  <c r="E133" i="4"/>
  <c r="D133" i="4"/>
  <c r="C133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F126" i="4"/>
  <c r="E126" i="4"/>
  <c r="D126" i="4"/>
  <c r="C126" i="4"/>
  <c r="F125" i="4"/>
  <c r="E125" i="4"/>
  <c r="D125" i="4"/>
  <c r="C125" i="4"/>
  <c r="F124" i="4"/>
  <c r="E124" i="4"/>
  <c r="D124" i="4"/>
  <c r="C124" i="4"/>
  <c r="F123" i="4"/>
  <c r="E123" i="4"/>
  <c r="D123" i="4"/>
  <c r="C123" i="4"/>
  <c r="F122" i="4"/>
  <c r="E122" i="4"/>
  <c r="D122" i="4"/>
  <c r="C122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116" i="4"/>
  <c r="E116" i="4"/>
  <c r="D116" i="4"/>
  <c r="C116" i="4"/>
  <c r="F115" i="4"/>
  <c r="E115" i="4"/>
  <c r="D115" i="4"/>
  <c r="C115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C104" i="4"/>
  <c r="F103" i="4"/>
  <c r="E103" i="4"/>
  <c r="D103" i="4"/>
  <c r="C103" i="4"/>
  <c r="F102" i="4"/>
  <c r="E102" i="4"/>
  <c r="D102" i="4"/>
  <c r="C102" i="4"/>
  <c r="F101" i="4"/>
  <c r="E101" i="4"/>
  <c r="D101" i="4"/>
  <c r="C101" i="4"/>
  <c r="F100" i="4"/>
  <c r="E100" i="4"/>
  <c r="D100" i="4"/>
  <c r="C100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H102" i="4" l="1"/>
  <c r="J102" i="4" s="1"/>
  <c r="H28" i="4"/>
  <c r="J28" i="4" s="1"/>
  <c r="H32" i="4"/>
  <c r="J32" i="4" s="1"/>
  <c r="H36" i="4"/>
  <c r="J36" i="4" s="1"/>
  <c r="H44" i="4"/>
  <c r="J44" i="4" s="1"/>
  <c r="H48" i="4"/>
  <c r="J48" i="4" s="1"/>
  <c r="H146" i="4"/>
  <c r="J146" i="4" s="1"/>
  <c r="H150" i="4"/>
  <c r="J150" i="4" s="1"/>
  <c r="H166" i="4"/>
  <c r="J166" i="4" s="1"/>
  <c r="H77" i="4"/>
  <c r="J77" i="4" s="1"/>
  <c r="H101" i="4"/>
  <c r="J101" i="4" s="1"/>
  <c r="H104" i="4"/>
  <c r="J104" i="4" s="1"/>
  <c r="H108" i="4"/>
  <c r="J108" i="4" s="1"/>
  <c r="H110" i="4"/>
  <c r="J110" i="4" s="1"/>
  <c r="H112" i="4"/>
  <c r="J112" i="4" s="1"/>
  <c r="H116" i="4"/>
  <c r="J116" i="4" s="1"/>
  <c r="H134" i="4"/>
  <c r="J134" i="4" s="1"/>
  <c r="H136" i="4"/>
  <c r="J136" i="4" s="1"/>
  <c r="H140" i="4"/>
  <c r="J140" i="4" s="1"/>
  <c r="H144" i="4"/>
  <c r="J144" i="4" s="1"/>
  <c r="H148" i="4"/>
  <c r="J148" i="4" s="1"/>
  <c r="H50" i="4"/>
  <c r="J50" i="4" s="1"/>
  <c r="H64" i="4"/>
  <c r="J64" i="4" s="1"/>
  <c r="H66" i="4"/>
  <c r="J66" i="4" s="1"/>
  <c r="H70" i="4"/>
  <c r="J70" i="4" s="1"/>
  <c r="H94" i="4"/>
  <c r="J94" i="4" s="1"/>
  <c r="H109" i="4"/>
  <c r="J109" i="4" s="1"/>
  <c r="H133" i="4"/>
  <c r="J133" i="4" s="1"/>
  <c r="H142" i="4"/>
  <c r="J142" i="4" s="1"/>
  <c r="H178" i="4"/>
  <c r="J178" i="4" s="1"/>
  <c r="H182" i="4"/>
  <c r="J182" i="4" s="1"/>
  <c r="H83" i="4"/>
  <c r="J83" i="4" s="1"/>
  <c r="H86" i="4"/>
  <c r="J86" i="4" s="1"/>
  <c r="H91" i="4"/>
  <c r="J91" i="4" s="1"/>
  <c r="H126" i="4"/>
  <c r="J126" i="4" s="1"/>
  <c r="H141" i="4"/>
  <c r="J141" i="4" s="1"/>
  <c r="H165" i="4"/>
  <c r="J165" i="4" s="1"/>
  <c r="H167" i="4"/>
  <c r="J167" i="4" s="1"/>
  <c r="H168" i="4"/>
  <c r="J168" i="4" s="1"/>
  <c r="H172" i="4"/>
  <c r="J172" i="4" s="1"/>
  <c r="H174" i="4"/>
  <c r="J174" i="4" s="1"/>
  <c r="H176" i="4"/>
  <c r="J176" i="4" s="1"/>
  <c r="H188" i="4"/>
  <c r="J188" i="4" s="1"/>
  <c r="H69" i="4"/>
  <c r="J69" i="4" s="1"/>
  <c r="H72" i="4"/>
  <c r="J72" i="4" s="1"/>
  <c r="H78" i="4"/>
  <c r="J78" i="4" s="1"/>
  <c r="H80" i="4"/>
  <c r="J80" i="4" s="1"/>
  <c r="H114" i="4"/>
  <c r="J114" i="4" s="1"/>
  <c r="H118" i="4"/>
  <c r="J118" i="4" s="1"/>
  <c r="H158" i="4"/>
  <c r="J158" i="4" s="1"/>
  <c r="H173" i="4"/>
  <c r="J173" i="4" s="1"/>
  <c r="H24" i="4"/>
  <c r="J24" i="4" s="1"/>
  <c r="H90" i="4"/>
  <c r="J90" i="4" s="1"/>
  <c r="H122" i="4"/>
  <c r="J122" i="4" s="1"/>
  <c r="H154" i="4"/>
  <c r="J154" i="4" s="1"/>
  <c r="H180" i="4"/>
  <c r="J180" i="4" s="1"/>
  <c r="H186" i="4"/>
  <c r="J186" i="4" s="1"/>
  <c r="H37" i="4"/>
  <c r="J37" i="4" s="1"/>
  <c r="H39" i="4"/>
  <c r="J39" i="4" s="1"/>
  <c r="H40" i="4"/>
  <c r="J40" i="4" s="1"/>
  <c r="H52" i="4"/>
  <c r="J52" i="4" s="1"/>
  <c r="H56" i="4"/>
  <c r="J56" i="4" s="1"/>
  <c r="H60" i="4"/>
  <c r="J60" i="4" s="1"/>
  <c r="H76" i="4"/>
  <c r="J76" i="4" s="1"/>
  <c r="H85" i="4"/>
  <c r="J85" i="4" s="1"/>
  <c r="H88" i="4"/>
  <c r="J88" i="4" s="1"/>
  <c r="H92" i="4"/>
  <c r="J92" i="4" s="1"/>
  <c r="H98" i="4"/>
  <c r="J98" i="4" s="1"/>
  <c r="H117" i="4"/>
  <c r="J117" i="4" s="1"/>
  <c r="H120" i="4"/>
  <c r="J120" i="4" s="1"/>
  <c r="H124" i="4"/>
  <c r="J124" i="4" s="1"/>
  <c r="H130" i="4"/>
  <c r="J130" i="4" s="1"/>
  <c r="H138" i="4"/>
  <c r="J138" i="4" s="1"/>
  <c r="H149" i="4"/>
  <c r="J149" i="4" s="1"/>
  <c r="H152" i="4"/>
  <c r="J152" i="4" s="1"/>
  <c r="H156" i="4"/>
  <c r="J156" i="4" s="1"/>
  <c r="H162" i="4"/>
  <c r="J162" i="4" s="1"/>
  <c r="H181" i="4"/>
  <c r="J181" i="4" s="1"/>
  <c r="H184" i="4"/>
  <c r="J184" i="4" s="1"/>
  <c r="H34" i="4"/>
  <c r="J34" i="4" s="1"/>
  <c r="H53" i="4"/>
  <c r="J53" i="4" s="1"/>
  <c r="H55" i="4"/>
  <c r="J55" i="4" s="1"/>
  <c r="H68" i="4"/>
  <c r="J68" i="4" s="1"/>
  <c r="H74" i="4"/>
  <c r="J74" i="4" s="1"/>
  <c r="I36" i="3" s="1"/>
  <c r="L36" i="3" s="1"/>
  <c r="H75" i="4"/>
  <c r="J75" i="4" s="1"/>
  <c r="H82" i="4"/>
  <c r="J82" i="4" s="1"/>
  <c r="H84" i="4"/>
  <c r="J84" i="4" s="1"/>
  <c r="H93" i="4"/>
  <c r="J93" i="4" s="1"/>
  <c r="H96" i="4"/>
  <c r="J96" i="4" s="1"/>
  <c r="H100" i="4"/>
  <c r="J100" i="4" s="1"/>
  <c r="H106" i="4"/>
  <c r="J106" i="4" s="1"/>
  <c r="H125" i="4"/>
  <c r="J125" i="4" s="1"/>
  <c r="H128" i="4"/>
  <c r="J128" i="4" s="1"/>
  <c r="H132" i="4"/>
  <c r="J132" i="4" s="1"/>
  <c r="H157" i="4"/>
  <c r="J157" i="4" s="1"/>
  <c r="H160" i="4"/>
  <c r="J160" i="4" s="1"/>
  <c r="H164" i="4"/>
  <c r="J164" i="4" s="1"/>
  <c r="H170" i="4"/>
  <c r="J170" i="4" s="1"/>
  <c r="H189" i="4"/>
  <c r="J189" i="4" s="1"/>
  <c r="H25" i="4"/>
  <c r="J25" i="4" s="1"/>
  <c r="H27" i="4"/>
  <c r="J27" i="4" s="1"/>
  <c r="H41" i="4"/>
  <c r="J41" i="4" s="1"/>
  <c r="H43" i="4"/>
  <c r="J43" i="4" s="1"/>
  <c r="H57" i="4"/>
  <c r="J57" i="4" s="1"/>
  <c r="H59" i="4"/>
  <c r="J59" i="4" s="1"/>
  <c r="H99" i="4"/>
  <c r="J99" i="4" s="1"/>
  <c r="H107" i="4"/>
  <c r="J107" i="4" s="1"/>
  <c r="H115" i="4"/>
  <c r="J115" i="4" s="1"/>
  <c r="H123" i="4"/>
  <c r="J123" i="4" s="1"/>
  <c r="H131" i="4"/>
  <c r="J131" i="4" s="1"/>
  <c r="H139" i="4"/>
  <c r="J139" i="4" s="1"/>
  <c r="H147" i="4"/>
  <c r="J147" i="4" s="1"/>
  <c r="H155" i="4"/>
  <c r="J155" i="4" s="1"/>
  <c r="H163" i="4"/>
  <c r="J163" i="4" s="1"/>
  <c r="H171" i="4"/>
  <c r="J171" i="4" s="1"/>
  <c r="H179" i="4"/>
  <c r="J179" i="4" s="1"/>
  <c r="H187" i="4"/>
  <c r="J187" i="4" s="1"/>
  <c r="H26" i="4"/>
  <c r="J26" i="4" s="1"/>
  <c r="H29" i="4"/>
  <c r="J29" i="4" s="1"/>
  <c r="H31" i="4"/>
  <c r="J31" i="4" s="1"/>
  <c r="H42" i="4"/>
  <c r="J42" i="4" s="1"/>
  <c r="H45" i="4"/>
  <c r="J45" i="4" s="1"/>
  <c r="H47" i="4"/>
  <c r="J47" i="4" s="1"/>
  <c r="H58" i="4"/>
  <c r="J58" i="4" s="1"/>
  <c r="H61" i="4"/>
  <c r="J61" i="4" s="1"/>
  <c r="H63" i="4"/>
  <c r="J63" i="4" s="1"/>
  <c r="H73" i="4"/>
  <c r="J73" i="4" s="1"/>
  <c r="H81" i="4"/>
  <c r="J81" i="4" s="1"/>
  <c r="H89" i="4"/>
  <c r="J89" i="4" s="1"/>
  <c r="H97" i="4"/>
  <c r="J97" i="4" s="1"/>
  <c r="H105" i="4"/>
  <c r="J105" i="4" s="1"/>
  <c r="H113" i="4"/>
  <c r="J113" i="4" s="1"/>
  <c r="H121" i="4"/>
  <c r="J121" i="4" s="1"/>
  <c r="H129" i="4"/>
  <c r="J129" i="4" s="1"/>
  <c r="H137" i="4"/>
  <c r="J137" i="4" s="1"/>
  <c r="H145" i="4"/>
  <c r="J145" i="4" s="1"/>
  <c r="H153" i="4"/>
  <c r="J153" i="4" s="1"/>
  <c r="H161" i="4"/>
  <c r="J161" i="4" s="1"/>
  <c r="H169" i="4"/>
  <c r="J169" i="4" s="1"/>
  <c r="H177" i="4"/>
  <c r="J177" i="4" s="1"/>
  <c r="H185" i="4"/>
  <c r="J185" i="4" s="1"/>
  <c r="H23" i="4"/>
  <c r="J23" i="4" s="1"/>
  <c r="H33" i="4"/>
  <c r="J33" i="4" s="1"/>
  <c r="H35" i="4"/>
  <c r="J35" i="4" s="1"/>
  <c r="H49" i="4"/>
  <c r="J49" i="4" s="1"/>
  <c r="H51" i="4"/>
  <c r="J51" i="4" s="1"/>
  <c r="H62" i="4"/>
  <c r="J62" i="4" s="1"/>
  <c r="H65" i="4"/>
  <c r="J65" i="4" s="1"/>
  <c r="H67" i="4"/>
  <c r="J67" i="4" s="1"/>
  <c r="H71" i="4"/>
  <c r="J71" i="4" s="1"/>
  <c r="H79" i="4"/>
  <c r="J79" i="4" s="1"/>
  <c r="H87" i="4"/>
  <c r="J87" i="4" s="1"/>
  <c r="H95" i="4"/>
  <c r="J95" i="4" s="1"/>
  <c r="H103" i="4"/>
  <c r="J103" i="4" s="1"/>
  <c r="H111" i="4"/>
  <c r="J111" i="4" s="1"/>
  <c r="H119" i="4"/>
  <c r="J119" i="4" s="1"/>
  <c r="H127" i="4"/>
  <c r="J127" i="4" s="1"/>
  <c r="H135" i="4"/>
  <c r="J135" i="4" s="1"/>
  <c r="H143" i="4"/>
  <c r="J143" i="4" s="1"/>
  <c r="H151" i="4"/>
  <c r="J151" i="4" s="1"/>
  <c r="H159" i="4"/>
  <c r="J159" i="4" s="1"/>
  <c r="H175" i="4"/>
  <c r="J175" i="4" s="1"/>
  <c r="H183" i="4"/>
  <c r="J183" i="4" s="1"/>
  <c r="H30" i="4"/>
  <c r="J30" i="4" s="1"/>
  <c r="H38" i="4"/>
  <c r="J38" i="4" s="1"/>
  <c r="H46" i="4"/>
  <c r="J46" i="4" s="1"/>
  <c r="H54" i="4"/>
  <c r="J54" i="4" s="1"/>
  <c r="I34" i="3" l="1"/>
  <c r="L34" i="3" s="1"/>
  <c r="L39" i="3" s="1"/>
  <c r="N36" i="3" l="1"/>
  <c r="M34" i="3" l="1"/>
  <c r="N34" i="3"/>
  <c r="N39" i="3" l="1"/>
  <c r="I41" i="8" s="1"/>
  <c r="M14" i="8" l="1"/>
  <c r="L14" i="8"/>
  <c r="M12" i="8"/>
  <c r="L12" i="8"/>
  <c r="N14" i="8" l="1"/>
  <c r="N12" i="8"/>
  <c r="B196" i="4" l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l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L65" i="3" l="1"/>
  <c r="N65" i="3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M65" i="3" l="1"/>
  <c r="I31" i="8"/>
  <c r="L16" i="3"/>
  <c r="L56" i="3"/>
  <c r="N56" i="3" s="1"/>
  <c r="G5" i="3" l="1"/>
  <c r="I33" i="8" s="1"/>
  <c r="I21" i="8"/>
  <c r="N16" i="3"/>
  <c r="I37" i="8" s="1"/>
  <c r="O16" i="3"/>
  <c r="I39" i="8" s="1"/>
  <c r="M16" i="3"/>
  <c r="I29" i="8"/>
  <c r="M56" i="3"/>
  <c r="I25" i="8" l="1"/>
</calcChain>
</file>

<file path=xl/sharedStrings.xml><?xml version="1.0" encoding="utf-8"?>
<sst xmlns="http://schemas.openxmlformats.org/spreadsheetml/2006/main" count="436" uniqueCount="352">
  <si>
    <t>Částka za mobilitu</t>
  </si>
  <si>
    <t>1.</t>
  </si>
  <si>
    <t>2.</t>
  </si>
  <si>
    <t>Celkem</t>
  </si>
  <si>
    <t>Angola</t>
  </si>
  <si>
    <t>Barbados</t>
  </si>
  <si>
    <t>Belize</t>
  </si>
  <si>
    <t>Benin</t>
  </si>
  <si>
    <t>Botswana</t>
  </si>
  <si>
    <t>Burkina Faso</t>
  </si>
  <si>
    <t>Burundi</t>
  </si>
  <si>
    <t>Egypt</t>
  </si>
  <si>
    <t>Eritrea</t>
  </si>
  <si>
    <t>Gabon</t>
  </si>
  <si>
    <t>Ghana</t>
  </si>
  <si>
    <t>Guatemala</t>
  </si>
  <si>
    <t>Guinea</t>
  </si>
  <si>
    <t>Guinea-Bissau</t>
  </si>
  <si>
    <t>Guyana</t>
  </si>
  <si>
    <t>Haiti</t>
  </si>
  <si>
    <t>Honduras</t>
  </si>
  <si>
    <t>Chile</t>
  </si>
  <si>
    <t>Laos</t>
  </si>
  <si>
    <t>Lesotho</t>
  </si>
  <si>
    <t>Malawi</t>
  </si>
  <si>
    <t>Mali</t>
  </si>
  <si>
    <t>Myanmar</t>
  </si>
  <si>
    <t>Niger</t>
  </si>
  <si>
    <t>Panama</t>
  </si>
  <si>
    <t>Paraguay</t>
  </si>
  <si>
    <t>Peru</t>
  </si>
  <si>
    <t>Rwanda</t>
  </si>
  <si>
    <t>Samoa</t>
  </si>
  <si>
    <t>Senegal</t>
  </si>
  <si>
    <t>Sierra Leone</t>
  </si>
  <si>
    <t>Togo</t>
  </si>
  <si>
    <t>Tonga</t>
  </si>
  <si>
    <t>Uganda</t>
  </si>
  <si>
    <t>Uruguay</t>
  </si>
  <si>
    <t>Vanuatu</t>
  </si>
  <si>
    <t>Venezuela</t>
  </si>
  <si>
    <t>Zimbabwe</t>
  </si>
  <si>
    <t>za celou dobu trvání mobility</t>
  </si>
  <si>
    <t>Počet měsíců mobility</t>
  </si>
  <si>
    <t>Úvazek</t>
  </si>
  <si>
    <t>Indikátor</t>
  </si>
  <si>
    <t>Indikátory</t>
  </si>
  <si>
    <t>zpět na úvodní stránku</t>
  </si>
  <si>
    <t>leden</t>
  </si>
  <si>
    <t>1720 hodin - určená délka roku</t>
  </si>
  <si>
    <t>březen</t>
  </si>
  <si>
    <t>únor</t>
  </si>
  <si>
    <t>červen</t>
  </si>
  <si>
    <t>červenec</t>
  </si>
  <si>
    <t>duben</t>
  </si>
  <si>
    <t>květen</t>
  </si>
  <si>
    <t>listopad</t>
  </si>
  <si>
    <t>srpen</t>
  </si>
  <si>
    <t>prosinec</t>
  </si>
  <si>
    <t>září</t>
  </si>
  <si>
    <t>říjen</t>
  </si>
  <si>
    <t>měsíc</t>
  </si>
  <si>
    <t>rok</t>
  </si>
  <si>
    <t>hodnota</t>
  </si>
  <si>
    <t>pomocné výpočty (bude schováno)</t>
  </si>
  <si>
    <t>List "Úvod"</t>
  </si>
  <si>
    <t>Odpracované hodiny/druh nepřítomnosti</t>
  </si>
  <si>
    <t>Dovolená</t>
  </si>
  <si>
    <t>Pracovní neschopnost do 14 dní (včetně)</t>
  </si>
  <si>
    <t>Pracovní neschopnost nad 14 dní</t>
  </si>
  <si>
    <t>Ošetřování člena rodiny</t>
  </si>
  <si>
    <t>ANO</t>
  </si>
  <si>
    <t>NE</t>
  </si>
  <si>
    <t>POSTUP PRO VYPLNĚNÍ A POUŽÍVÁNÍ JEDNOTLIVÝCH LISTŮ</t>
  </si>
  <si>
    <t>Odpracované hodiny (tj. hodiny v nichž zaměstnanec přímo vykonával pro zaměstnavatele činnosti dle pracovněprávního vztahu)</t>
  </si>
  <si>
    <t>Vykazuje se jako produktivní hodina?</t>
  </si>
  <si>
    <t xml:space="preserve">Destination correction coefficient value </t>
  </si>
  <si>
    <t>Calculating the amount per day - outgoings</t>
  </si>
  <si>
    <t>Ammount per day</t>
  </si>
  <si>
    <t>0,480 – 0,799</t>
  </si>
  <si>
    <t>4364 CZK x 0,75</t>
  </si>
  <si>
    <t>3273 CZK</t>
  </si>
  <si>
    <t>1</t>
  </si>
  <si>
    <t>0,8 – 0,999</t>
  </si>
  <si>
    <t>4364 CZK x 0,875</t>
  </si>
  <si>
    <t>3818 CZK</t>
  </si>
  <si>
    <t>2</t>
  </si>
  <si>
    <t>1,0 – 1,520</t>
  </si>
  <si>
    <t>4364 CZK</t>
  </si>
  <si>
    <t>3</t>
  </si>
  <si>
    <t>Destination</t>
  </si>
  <si>
    <t>Destination correction coefficient value  ((MSCA 2018–2020))</t>
  </si>
  <si>
    <t>CHECK</t>
  </si>
  <si>
    <t>Skupina</t>
  </si>
  <si>
    <t>vyberte ze seznamu</t>
  </si>
  <si>
    <t>Cena jednotky mobility</t>
  </si>
  <si>
    <t>Nepřítomnost bez mzdy/platu, resp. náhrady mzdy/platu (např. neplacené volno)</t>
  </si>
  <si>
    <t>Státní svátek neodpracovaný</t>
  </si>
  <si>
    <t>Státní svátek odpracovaný</t>
  </si>
  <si>
    <t>Překážka v práci, za níž náleží zaměstnanci mzda/plat, popř. náhrada mzdy/platu hrazená zaměstnavatelem</t>
  </si>
  <si>
    <t>Výjezd do země</t>
  </si>
  <si>
    <t>Poznámka</t>
  </si>
  <si>
    <t>Včetně benefitů sjednaných v pracovní/kolektivní smlouvě (např. sick day), které se považují za výkon práce a započítávají se do plnění jednotky.</t>
  </si>
  <si>
    <t>V případě, že zaměstnavatel nařídí zaměstnanci práci ve svátek (V souladu s § 91 odst. 4 zákona č. 262/2006 Sb., zákoníku práce, ve znění pozdějších předpisů), je možné zahrnout hodiny práce ve svátek do produktivních hodin, a to bez ohledu na to, zda zaměstnanec čerpá za práci ve svátek náhradní volno či se dohodl se zaměstnavatelem na poskytnutí příplatku k dosažené mzdě (v souladu s § 115 odst. 1 a 2 zákonu č. 262/2006 Sb., zákoníku práce, ve znění pozdějších předpisů).</t>
  </si>
  <si>
    <t>-</t>
  </si>
  <si>
    <t>Albánie</t>
  </si>
  <si>
    <t>Alžírsko</t>
  </si>
  <si>
    <t>Argentina</t>
  </si>
  <si>
    <t>Arménie</t>
  </si>
  <si>
    <t>Austrálie</t>
  </si>
  <si>
    <t>Ázerbájdžán</t>
  </si>
  <si>
    <t>Bangladéš</t>
  </si>
  <si>
    <t>Belgie</t>
  </si>
  <si>
    <t>Bělorusko</t>
  </si>
  <si>
    <t>Bermudy</t>
  </si>
  <si>
    <t>Bolívie</t>
  </si>
  <si>
    <t>Bosna a Hercegovina</t>
  </si>
  <si>
    <t>Brazílie</t>
  </si>
  <si>
    <t>Bulharsko</t>
  </si>
  <si>
    <t>Čad</t>
  </si>
  <si>
    <t>Černá Hora</t>
  </si>
  <si>
    <t>Česká republika</t>
  </si>
  <si>
    <t>Čína</t>
  </si>
  <si>
    <t>Dánsko</t>
  </si>
  <si>
    <t>Demokratická republika Kongo</t>
  </si>
  <si>
    <t>Dominikánská republika</t>
  </si>
  <si>
    <t>Džibutsko</t>
  </si>
  <si>
    <t>Ekvádor</t>
  </si>
  <si>
    <t>Estonsko</t>
  </si>
  <si>
    <t>Etiopie</t>
  </si>
  <si>
    <t>Faerské ostrovy</t>
  </si>
  <si>
    <t>Fidži</t>
  </si>
  <si>
    <t>Filipíny</t>
  </si>
  <si>
    <t>Finsko</t>
  </si>
  <si>
    <t>Francie</t>
  </si>
  <si>
    <t>Gambie</t>
  </si>
  <si>
    <t>Gruzie</t>
  </si>
  <si>
    <t>Hongkong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</si>
  <si>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</si>
  <si>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</si>
  <si>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</si>
  <si>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</si>
  <si>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</si>
  <si>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</si>
  <si>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</si>
  <si>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</si>
  <si>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</si>
  <si>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</si>
  <si>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</si>
  <si>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</si>
  <si>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</si>
  <si>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</si>
  <si>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</si>
  <si>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</si>
  <si>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</si>
  <si>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</si>
  <si>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</si>
  <si>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</si>
  <si>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</si>
  <si>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</si>
  <si>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Kosovská republika</t>
  </si>
  <si>
    <t>Kostarika</t>
  </si>
  <si>
    <t>Kuba</t>
  </si>
  <si>
    <t>Kypr</t>
  </si>
  <si>
    <t>Kyrgyzstán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</si>
  <si>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</si>
  <si>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</si>
  <si>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</si>
  <si>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</si>
  <si>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</si>
  <si>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</si>
  <si>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</si>
  <si>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</si>
  <si>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</si>
  <si>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Makedonie</t>
  </si>
  <si>
    <t>Malajsie</t>
  </si>
  <si>
    <t>Malta</t>
  </si>
  <si>
    <t>Maroko</t>
  </si>
  <si>
    <t>Mauricius</t>
  </si>
  <si>
    <t>Mauritánie</t>
  </si>
  <si>
    <t>Mexiko</t>
  </si>
  <si>
    <t>Moldavská republika</t>
  </si>
  <si>
    <t>Mosambik</t>
  </si>
  <si>
    <t>Namibie</t>
  </si>
  <si>
    <t>Německo</t>
  </si>
  <si>
    <t>Nepál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</si>
  <si>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</si>
  <si>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</si>
  <si>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</si>
  <si>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</si>
  <si>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</si>
  <si>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</si>
  <si>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</si>
  <si>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</si>
  <si>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Papua-Nová Guinea</t>
  </si>
  <si>
    <t>Pobřeží slonoviny</t>
  </si>
  <si>
    <t>Polsko</t>
  </si>
  <si>
    <t>Portugalsko</t>
  </si>
  <si>
    <t>Rakousko</t>
  </si>
  <si>
    <t>Republika Srbsko</t>
  </si>
  <si>
    <t>Rumunsko</t>
  </si>
  <si>
    <t>Rusko</t>
  </si>
  <si>
    <t>Řecko</t>
  </si>
  <si>
    <t>Salvador</t>
  </si>
  <si>
    <t>Saúdská Arábie</t>
  </si>
  <si>
    <t>Singapur</t>
  </si>
  <si>
    <t>Slovensko</t>
  </si>
  <si>
    <t>Slovinsko</t>
  </si>
  <si>
    <t>Spojené arabské emiráty</t>
  </si>
  <si>
    <t>Srí Lanka</t>
  </si>
  <si>
    <t>Středoafrická republika</t>
  </si>
  <si>
    <t>Súdán</t>
  </si>
  <si>
    <t>Surinam</t>
  </si>
  <si>
    <t>Svazijsko</t>
  </si>
  <si>
    <t>Sýrie</t>
  </si>
  <si>
    <t>Šalamounovy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</si>
  <si>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</si>
  <si>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</si>
  <si>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</si>
  <si>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</si>
  <si>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</si>
  <si>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</si>
  <si>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</si>
  <si>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Trinidad a Tobago</t>
  </si>
  <si>
    <t>Tunisko</t>
  </si>
  <si>
    <t>Turecko</t>
  </si>
  <si>
    <t>Turkmenistán</t>
  </si>
  <si>
    <t>Ukrajina</t>
  </si>
  <si>
    <t>USA</t>
  </si>
  <si>
    <t>Uzbekistán</t>
  </si>
  <si>
    <t>Velká Británie</t>
  </si>
  <si>
    <t>Vietnam</t>
  </si>
  <si>
    <t>Východní Timor</t>
  </si>
  <si>
    <t>Zambie</t>
  </si>
  <si>
    <t>Výjezdy</t>
  </si>
  <si>
    <t>Délka mobility (příjezdy)</t>
  </si>
  <si>
    <t>skupina zemí 1</t>
  </si>
  <si>
    <t>skupina zemí 2</t>
  </si>
  <si>
    <t>skupina zemí 3</t>
  </si>
  <si>
    <t>Návratový grant - hlavní řešitel</t>
  </si>
  <si>
    <t>Příspěvek na péči o dítě či osobu blízkou</t>
  </si>
  <si>
    <t>Mobilita hlavního řešitele návratového grantu</t>
  </si>
  <si>
    <t>Mentor</t>
  </si>
  <si>
    <t>Pomocný odborný tým pro realizaci návratového grantu</t>
  </si>
  <si>
    <t>Rozvoj vzdělávání hlavního řešitele návratového grantu</t>
  </si>
  <si>
    <t>Počet hodin vzdělávání</t>
  </si>
  <si>
    <t>Částka za vzdělávání celkem</t>
  </si>
  <si>
    <t>Počet měsíců čerpání příspěvku</t>
  </si>
  <si>
    <t>Cena jednotky za měsíc</t>
  </si>
  <si>
    <t>Pozice</t>
  </si>
  <si>
    <t>Počet produktivních hodin</t>
  </si>
  <si>
    <t>Sazba na jednu produktivní hodinu</t>
  </si>
  <si>
    <t>za celou dobu trvání návratového grantu</t>
  </si>
  <si>
    <t>Počet měsíců</t>
  </si>
  <si>
    <t>doba trvání návratového grantu (12 - 36 měsíců)</t>
  </si>
  <si>
    <t>za celou dobu trvání  návratového grantu</t>
  </si>
  <si>
    <t>v Kč</t>
  </si>
  <si>
    <t>za 1 člověkoden</t>
  </si>
  <si>
    <t>Kód ISPV</t>
  </si>
  <si>
    <t>Diferenciace hrubé mzdy/platu</t>
  </si>
  <si>
    <t>Hrubá mzda dle ISPV (sazba za 1,0 úvazek za kalendářní měsíc)</t>
  </si>
  <si>
    <t>Hrubá mzda dle ISPV včetně odvodů za zaměstnavatele</t>
  </si>
  <si>
    <t>Hodinová sazba na 1 produktivní hodinu</t>
  </si>
  <si>
    <t>Příspevek na péči</t>
  </si>
  <si>
    <t>Jednotkový náklad na vzdělávání hlavního řešitele (na min. 8 hod)</t>
  </si>
  <si>
    <t>Hlavní řešitel návratového grantu</t>
  </si>
  <si>
    <t>medián</t>
  </si>
  <si>
    <t>hlavní řešitel (junior)</t>
  </si>
  <si>
    <t>3Q</t>
  </si>
  <si>
    <t>hlavní řešitel (senior)</t>
  </si>
  <si>
    <t>Výzkumný pracovník (tým)</t>
  </si>
  <si>
    <t>Technický pracovník (tým)</t>
  </si>
  <si>
    <t>HM (6 812,- Kč + odvody za zaměstnavatele; čistého cca 5 000 Kč)</t>
  </si>
  <si>
    <t>úvazek za 1 kalendářní měsíc (0,5 - 1,0)</t>
  </si>
  <si>
    <t>doba zapojení mentora do návratového grantu v měsících</t>
  </si>
  <si>
    <t>doba zapojení odborného týmu do realizace návratového grantu v měsících</t>
  </si>
  <si>
    <t>průměrný úvazek členů pomocného týmu za 1 kalendářní měsíc (0,01 - 2,00)</t>
  </si>
  <si>
    <t>1 - 6 (max. 6 měsíců v součtu za všechny mobility)</t>
  </si>
  <si>
    <t>Počet pracovních dní (člověkodnů)</t>
  </si>
  <si>
    <t>vyplňte počet měsíců (celé číslo); pokud hlavní řešitel čerpá např. příspěvek na dvě osoby po celou dobu návratového grantu v délce 12 měsíců, vyplní se hodnota 24</t>
  </si>
  <si>
    <t>Alokované prostředky</t>
  </si>
  <si>
    <t>Přehled jednotkových nákladů</t>
  </si>
  <si>
    <t>Indikátory (plánované hodnoty):</t>
  </si>
  <si>
    <t>muž</t>
  </si>
  <si>
    <t>žena</t>
  </si>
  <si>
    <t>nebinární</t>
  </si>
  <si>
    <t>Minimální personální náklady z ceny jednotky za jeden měsíc</t>
  </si>
  <si>
    <t>Minimální personální náklady ze sazby na jednu produktivní hodinu</t>
  </si>
  <si>
    <t>z toho minimální personální náklady</t>
  </si>
  <si>
    <t>x</t>
  </si>
  <si>
    <t>Vědecký obor dle MSCA</t>
  </si>
  <si>
    <t>PHY</t>
  </si>
  <si>
    <t>Fyzika</t>
  </si>
  <si>
    <t>LIF</t>
  </si>
  <si>
    <t>Vědy o živé přírodě</t>
  </si>
  <si>
    <t>CHE</t>
  </si>
  <si>
    <t>Chemie</t>
  </si>
  <si>
    <t>SOC</t>
  </si>
  <si>
    <t>Sociální a humanitní vědy</t>
  </si>
  <si>
    <t>ENG</t>
  </si>
  <si>
    <t>Informatika a technické vědy</t>
  </si>
  <si>
    <t>ECO</t>
  </si>
  <si>
    <t>Ekonomické vědy</t>
  </si>
  <si>
    <t>ENV</t>
  </si>
  <si>
    <t>Životní prostředí</t>
  </si>
  <si>
    <t>MAT</t>
  </si>
  <si>
    <t>Matematika</t>
  </si>
  <si>
    <t>Členění vědeckých oborů vychází z těchto zdrojů:</t>
  </si>
  <si>
    <t>https://www.horizontevropa.cz/files_public/elfinder/3764/VADEMECUM_MSCA.pdf</t>
  </si>
  <si>
    <t>https://rea.ec.europa.eu/system/files/2021-10/MSCA%20Keywords.pdf</t>
  </si>
  <si>
    <t>Vědecké obory dle MSCA</t>
  </si>
  <si>
    <t>doplňte</t>
  </si>
  <si>
    <t>Počet osob</t>
  </si>
  <si>
    <t>Zahájení realizace návratového grantu:</t>
  </si>
  <si>
    <t>Ukončení realizace návratového grantu:</t>
  </si>
  <si>
    <t>1. SO</t>
  </si>
  <si>
    <t>2. SO</t>
  </si>
  <si>
    <t>3. SO</t>
  </si>
  <si>
    <t>4. SO</t>
  </si>
  <si>
    <t>5. SO</t>
  </si>
  <si>
    <t>6. SO</t>
  </si>
  <si>
    <t>7. SO</t>
  </si>
  <si>
    <t>8. SO</t>
  </si>
  <si>
    <t>9. SO</t>
  </si>
  <si>
    <t>10. SO</t>
  </si>
  <si>
    <t>11. SO</t>
  </si>
  <si>
    <t>12. SO</t>
  </si>
  <si>
    <t>Počet udělených návratových grantů</t>
  </si>
  <si>
    <t>Počet přímo ovlivněných osob EFRR intervencí</t>
  </si>
  <si>
    <t>Mobility - počet výjezdů</t>
  </si>
  <si>
    <t>doplňte počet hodin vzdělávání</t>
  </si>
  <si>
    <t>cena jedné hodiny vzdělávání</t>
  </si>
  <si>
    <t>průměrný úvazek mentora (mentorů) za 1 kalendářní měsíc (0,01 - 0,20)</t>
  </si>
  <si>
    <t>Zdroj dat: ISPV za rok 2024 (mzdová sféra)</t>
  </si>
  <si>
    <t xml:space="preserve">List "Rozpočet návratového grantu"
</t>
  </si>
  <si>
    <t>PRODUKTIVNÍ HODINY
(relevantní pro jednotkové náklady "Návratový grant - hlavní řešitel", "Mentor" a "Pomocný odborný tým pro realizaci návratového grantu")</t>
  </si>
  <si>
    <t>Název návratového grantu:</t>
  </si>
  <si>
    <t>Žadatel o návratový grant:</t>
  </si>
  <si>
    <t>Registrační číslo projektu OP JAK, do kterého je návratový grant vykazován:</t>
  </si>
  <si>
    <t xml:space="preserve">hlavní řešitel (Ph.D. student) </t>
  </si>
  <si>
    <t>Cena jednotky vzdělávání</t>
  </si>
  <si>
    <t>Celkové způsobilé náklady návratového grantu</t>
  </si>
  <si>
    <t>KALKULAČKA AKTIVITA 3_ŽÁDOST O NÁVRATOVÝ GRANT</t>
  </si>
  <si>
    <t>ZÁKLADNÍ INFORMACE PRO PRÁCI S KALKULAČKOU</t>
  </si>
  <si>
    <t>Návratový grant:</t>
  </si>
  <si>
    <t>Částka alokovaná na návratový grant:</t>
  </si>
  <si>
    <t>Kalkulačka Aktivita 3_žádost o návratový grant</t>
  </si>
  <si>
    <t>Verze:</t>
  </si>
  <si>
    <r>
      <t xml:space="preserve">Kalkulačka Aktivita 3_žádost o návratový grant (soubor ve formátu .xlsx) je určena: (1) k vyčíslení celkové výše odhadovaných nákladů souvisejících s plánovanou realizací návratového grantu a (2) ke stanovení odhadovaných hodnot indikátorů souvisejících s realizací návratového grantu. </t>
    </r>
    <r>
      <rPr>
        <b/>
        <sz val="10"/>
        <color theme="1"/>
        <rFont val="Segoe UI"/>
        <family val="2"/>
        <charset val="238"/>
      </rPr>
      <t>V kalkulačce vyplňujte vždy pouze "BÍLÁ" pole. Pokud je v poli možnost výběru z číselníku, použijte ji. Hodnoty nekopírujte a nepřesunujte, vždy je ručně vepište.</t>
    </r>
    <r>
      <rPr>
        <sz val="10"/>
        <color theme="1"/>
        <rFont val="Segoe UI"/>
        <family val="2"/>
        <charset val="238"/>
      </rPr>
      <t xml:space="preserve">
Prostředky na návratový grant se stanoví pomocí jednotkových nákladů. Náklady návratového grantu se skládají až ze 6 typů jednotkových nákladů, přičemž platí, že jednotkový náklad "Návratový grant - hlavní řešitel" je při realizaci návratového grantu povinný a ostatní jednotkové náklady jsou volitelné (Mentor, Pomocný odborný tým pro realizaci návratového grantu, Příspěvek na péči o dítě či osobu blízkou, Mobilita hlavního řešitele návratového grantu (výjezdy), Rozvoj vzdělávání hlavního řešitele návratového grantu). Žadatel použije tyto volitelné jednotkové náklady v případě, že předpokládá jejich využití v návratovém grantu.
</t>
    </r>
    <r>
      <rPr>
        <b/>
        <sz val="10"/>
        <color theme="1"/>
        <rFont val="Segoe UI"/>
        <family val="2"/>
        <charset val="238"/>
      </rPr>
      <t>U jednotkových nákladů "Návratový grant - hlavní řešitel", "Mentor" a  "Pomocný odborný tým pro realizaci návratového grantu" je používán princip "produktivních hodin".</t>
    </r>
    <r>
      <rPr>
        <sz val="10"/>
        <color theme="1"/>
        <rFont val="Segoe UI"/>
        <family val="2"/>
        <charset val="238"/>
      </rPr>
      <t xml:space="preserve"> Produktivní hodina = skutečně odpracovaná hodina, za kterou náleží zaměstnanci mzda/plat či odměna z dohody, nebo hodina, za kterou zaměstnanci náleží náhrada mzdy/platu (např. náhrada mzdy za pracovní neschopnost hrazená zaměstnavatelem) vyjma hodin dovolené a státních svátků, v nichž zaměstnanec nepracoval. V případě, že zaměstnavatel nařídí zaměstnanci práci ve státní svátek, pak je možné hodiny připadající na práci ve státní svátek vykázat jako produktivní hodiny. Náklad na 1 produktivní hodinu v sobě zahrnuje také náklady na hodiny dovolené a státních svátků.
Pro období 12 po sobě jdoucích kalendářních měsíců je možné plánovat pro zaměstnance zaměstnaného na 1,0 úvazek maximálně 1720 produktivních hodin. Maximální počet produktivních hodin se alikvotně krátí v případě zaměstnance zaměstnaného na zkrácený úvazek (např. 0,5) nebo v případě kratší doby zapojení zaměstnance do realizace návratového grantu, než je období 12 po sobě jdoucích kalendářních měsíců.
</t>
    </r>
    <r>
      <rPr>
        <b/>
        <sz val="10"/>
        <color theme="1"/>
        <rFont val="Segoe UI"/>
        <family val="2"/>
        <charset val="238"/>
      </rPr>
      <t>U jednotkového nákladu "Mobilita hlavního řešitele návratového grantu (výjezdy)" je pro vyčíslení jednotkových nákladů souvisejících s realizovanými mobilitami a k výpočtu dosažených hodnot indikátorů používán princip "pracovních dní mobility".</t>
    </r>
    <r>
      <rPr>
        <sz val="10"/>
        <color theme="1"/>
        <rFont val="Segoe UI"/>
        <family val="2"/>
        <charset val="238"/>
      </rPr>
      <t xml:space="preserve">
Pracovní den mobility (člověkoden) = pracovní den, ve kterém pracovník v rámci výjezdové mobility odpracuje alespoň 4 hodiny.
</t>
    </r>
    <r>
      <rPr>
        <b/>
        <sz val="10"/>
        <color theme="1"/>
        <rFont val="Segoe UI"/>
        <family val="2"/>
        <charset val="238"/>
      </rPr>
      <t>Minimální personální náklady</t>
    </r>
    <r>
      <rPr>
        <sz val="10"/>
        <color theme="1"/>
        <rFont val="Segoe UI"/>
        <family val="2"/>
        <charset val="238"/>
      </rPr>
      <t xml:space="preserve"> - u jednotkových nákladů "Návratový grant - hlavní řešitel" a "Příspěvek na péči o dítě či osobu blízkou" jsou na listu "Rozpočet návratového grantu" vyčísleny částky minimálních personálních nákladů. Minimální personální náklad představuje minimální částku, která musí být z každé jednotky zahrnuta do mzdových nákladů hlavního řešitele návratového grantu. </t>
    </r>
  </si>
  <si>
    <r>
      <rPr>
        <b/>
        <sz val="10"/>
        <color theme="1"/>
        <rFont val="Segoe UI"/>
        <family val="2"/>
        <charset val="238"/>
      </rPr>
      <t>Žadatel vyplňuje název návratového grantu, jméno a příjmení žadatele o návratový grant, předpokládané datum zahájení a ukončení realizace návratového grantu, a registrační číslo projektu OP JAK, do kterého je návratový grant vykazován.</t>
    </r>
    <r>
      <rPr>
        <sz val="10"/>
        <color theme="1"/>
        <rFont val="Segoe UI"/>
        <family val="2"/>
        <charset val="238"/>
      </rPr>
      <t xml:space="preserve">
Na tomto listu je také zobrazen rozpočet návratového grantu (náklady jsou děleny dle jednotlivých  jednotkových nákladů) a přehled indikátorů. Údaje o rozpočtu projektu a indikátorech žadatel na tomto listu needituje.</t>
    </r>
  </si>
  <si>
    <t>4.1</t>
  </si>
  <si>
    <r>
      <t xml:space="preserve">K vyplnění žadatelem jsou určeny pouze bílé buňky. Pokud je v buňce možnost výběru z číselníku, použijte ji. 
</t>
    </r>
    <r>
      <rPr>
        <b/>
        <sz val="10"/>
        <rFont val="Segoe UI"/>
        <family val="2"/>
        <charset val="238"/>
      </rPr>
      <t>K návratovému grantu je nutné vždy vyplnit:</t>
    </r>
    <r>
      <rPr>
        <sz val="10"/>
        <rFont val="Segoe UI"/>
        <family val="2"/>
        <charset val="238"/>
      </rPr>
      <t xml:space="preserve">
- údaje k jednotkovému nákladu "Návratový grant - hlavní řešitel" (žadatel vyplňuje pole "Pozice", "Vědecký obor dle MSCA", "Úvazek" a "Počet měsíců").
</t>
    </r>
    <r>
      <rPr>
        <b/>
        <sz val="10"/>
        <rFont val="Segoe UI"/>
        <family val="2"/>
        <charset val="238"/>
      </rPr>
      <t>K návratovému grantu je možné (volitelné) vyplnit:</t>
    </r>
    <r>
      <rPr>
        <sz val="10"/>
        <rFont val="Segoe UI"/>
        <family val="2"/>
        <charset val="238"/>
      </rPr>
      <t xml:space="preserve">
- údaje o jednotkovému nákladu "Příspěvek na péči o dítě či osobu blízkou" (žadatel vyplňuje pole "Počet měsíců čerpání příspěvku" v případě, že předpokládá potřebu čerpání příspěvku pro hlavního řešitele návratového grantu),
- údaje o jednotkovém nákladu "Mobilita hlavního řešitele návratového grantu (výjezdy)" (žadatel vyplňuje pole "Výjezd do země" a "Počet měsíců" v případě, že předpokládá výjezd hlavního řešitele na zahraniční mobilitu v rámci realizace návratového grantu),
- údaje o jednotkovém nákladu "Rozvoj vzdělávání hlavního řešitele návratového grantu" (žadatel vyplňuje pole "Počet hodin vzdělávání" v případě, že předpokládá potřebu vzdělávání pro hlavního řešitele návratového grantu).
- údaje k jednotkovému nákladu "Mentor" (žadatel vyplňuje pole "Úvazek", "Počet osob" a "Počet měsíců" v případě, že předpokládá zapojení mentora (mentorů) do realizace návratového grantu; pole Úvazek představuje sumu úvazků za všechny mentory za jeden měsíc),
- údaje k jednotkovému nákladu "Pomocný odborný tým pro realizaci návratového grantu" (žadatel vyplňuje pole "Úvazek", "Počet osob" a "Počet měsíců" v případě, že předpokládá zapojení pomocného odborného týmu do realizace návratového grantu; pole Úvazek představuje sumu úvazků za všechny členy pomocného odborného týmu za jeden měsíc).
Na základě vyplněných údajů dochází k výpočtu odhadovaných nákladů na návratový grant a ke stanovení hodnot indikátorů.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</si>
</sst>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#,##0.00\ [$CZK]"/>
    <numFmt numFmtId="167" formatCode="_-* #,##0.000000\ &quot;Kč&quot;_-;\-* #,##0.000000\ &quot;Kč&quot;_-;_-* &quot;-&quot;??????\ &quot;Kč&quot;_-;_-@_-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2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4" tint="-0.499984740745262"/>
      <name val="Segoe UI"/>
      <family val="2"/>
      <charset val="238"/>
    </font>
    <font>
      <b/>
      <i/>
      <sz val="14"/>
      <color theme="4" tint="-0.499984740745262"/>
      <name val="Segoe UI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1"/>
      <color rgb="FFFF5229"/>
      <name val="Segoe UI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Segoe UI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4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4"/>
      <color theme="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19">
    <xf numFmtId="0" fontId="0" fillId="0" borderId="0" xfId="0"/>
    <xf numFmtId="0" fontId="5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4" borderId="13" xfId="0" applyFill="1" applyBorder="1"/>
    <xf numFmtId="0" fontId="8" fillId="0" borderId="0" xfId="0" applyFont="1" applyAlignment="1">
      <alignment horizontal="left" vertical="center" indent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5" fillId="7" borderId="2" xfId="0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Protection="1">
      <protection hidden="1"/>
    </xf>
    <xf numFmtId="0" fontId="24" fillId="7" borderId="2" xfId="0" applyFont="1" applyFill="1" applyBorder="1" applyProtection="1">
      <protection hidden="1"/>
    </xf>
    <xf numFmtId="0" fontId="25" fillId="7" borderId="9" xfId="0" applyFont="1" applyFill="1" applyBorder="1" applyAlignment="1" applyProtection="1">
      <alignment horizontal="center"/>
      <protection hidden="1"/>
    </xf>
    <xf numFmtId="0" fontId="26" fillId="7" borderId="9" xfId="0" applyFont="1" applyFill="1" applyBorder="1" applyProtection="1">
      <protection hidden="1"/>
    </xf>
    <xf numFmtId="0" fontId="24" fillId="7" borderId="9" xfId="0" applyFont="1" applyFill="1" applyBorder="1" applyProtection="1"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" fillId="2" borderId="27" xfId="0" applyFont="1" applyFill="1" applyBorder="1" applyProtection="1">
      <protection hidden="1"/>
    </xf>
    <xf numFmtId="4" fontId="0" fillId="8" borderId="9" xfId="0" applyNumberFormat="1" applyFill="1" applyBorder="1" applyProtection="1">
      <protection hidden="1"/>
    </xf>
    <xf numFmtId="164" fontId="0" fillId="8" borderId="10" xfId="0" applyNumberFormat="1" applyFill="1" applyBorder="1" applyProtection="1">
      <protection hidden="1"/>
    </xf>
    <xf numFmtId="3" fontId="0" fillId="0" borderId="0" xfId="0" applyNumberFormat="1"/>
    <xf numFmtId="4" fontId="0" fillId="8" borderId="0" xfId="0" applyNumberFormat="1" applyFill="1" applyProtection="1">
      <protection hidden="1"/>
    </xf>
    <xf numFmtId="0" fontId="31" fillId="0" borderId="0" xfId="0" applyFont="1" applyProtection="1">
      <protection hidden="1"/>
    </xf>
    <xf numFmtId="0" fontId="31" fillId="5" borderId="0" xfId="0" applyFont="1" applyFill="1" applyProtection="1"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 shrinkToFit="1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39" fillId="7" borderId="12" xfId="0" applyFont="1" applyFill="1" applyBorder="1" applyAlignment="1" applyProtection="1">
      <alignment horizontal="center" vertical="center"/>
      <protection hidden="1"/>
    </xf>
    <xf numFmtId="0" fontId="25" fillId="7" borderId="1" xfId="0" applyFont="1" applyFill="1" applyBorder="1" applyProtection="1">
      <protection hidden="1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5" fillId="7" borderId="4" xfId="0" applyFont="1" applyFill="1" applyBorder="1" applyProtection="1">
      <protection hidden="1"/>
    </xf>
    <xf numFmtId="0" fontId="25" fillId="7" borderId="8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0" fillId="8" borderId="26" xfId="0" applyFill="1" applyBorder="1" applyProtection="1">
      <protection hidden="1"/>
    </xf>
    <xf numFmtId="0" fontId="0" fillId="8" borderId="4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4" fontId="38" fillId="0" borderId="0" xfId="0" applyNumberFormat="1" applyFont="1" applyProtection="1">
      <protection hidden="1"/>
    </xf>
    <xf numFmtId="0" fontId="1" fillId="0" borderId="0" xfId="0" applyFont="1"/>
    <xf numFmtId="49" fontId="38" fillId="0" borderId="0" xfId="0" applyNumberFormat="1" applyFont="1" applyProtection="1">
      <protection hidden="1"/>
    </xf>
    <xf numFmtId="49" fontId="1" fillId="8" borderId="0" xfId="0" applyNumberFormat="1" applyFont="1" applyFill="1" applyAlignment="1" applyProtection="1">
      <alignment horizontal="center" vertical="center" wrapText="1"/>
      <protection hidden="1"/>
    </xf>
    <xf numFmtId="0" fontId="26" fillId="7" borderId="3" xfId="0" applyFont="1" applyFill="1" applyBorder="1" applyProtection="1"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26" fillId="7" borderId="7" xfId="0" applyFont="1" applyFill="1" applyBorder="1" applyProtection="1">
      <protection hidden="1"/>
    </xf>
    <xf numFmtId="0" fontId="28" fillId="7" borderId="0" xfId="0" applyFont="1" applyFill="1" applyProtection="1">
      <protection hidden="1"/>
    </xf>
    <xf numFmtId="0" fontId="25" fillId="7" borderId="0" xfId="0" applyFont="1" applyFill="1" applyProtection="1">
      <protection hidden="1"/>
    </xf>
    <xf numFmtId="0" fontId="26" fillId="7" borderId="0" xfId="0" applyFont="1" applyFill="1" applyProtection="1">
      <protection hidden="1"/>
    </xf>
    <xf numFmtId="0" fontId="27" fillId="7" borderId="0" xfId="0" applyFont="1" applyFill="1" applyAlignment="1" applyProtection="1">
      <alignment horizontal="center" vertical="center"/>
      <protection hidden="1"/>
    </xf>
    <xf numFmtId="0" fontId="27" fillId="7" borderId="7" xfId="0" applyFont="1" applyFill="1" applyBorder="1" applyAlignment="1" applyProtection="1">
      <alignment horizontal="center" vertical="center"/>
      <protection hidden="1"/>
    </xf>
    <xf numFmtId="0" fontId="26" fillId="7" borderId="10" xfId="0" applyFont="1" applyFill="1" applyBorder="1" applyProtection="1">
      <protection hidden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left"/>
    </xf>
    <xf numFmtId="0" fontId="18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/>
    </xf>
    <xf numFmtId="0" fontId="18" fillId="10" borderId="0" xfId="0" applyFont="1" applyFill="1"/>
    <xf numFmtId="0" fontId="18" fillId="3" borderId="12" xfId="0" applyFont="1" applyFill="1" applyBorder="1" applyAlignment="1">
      <alignment horizontal="center" vertical="center"/>
    </xf>
    <xf numFmtId="165" fontId="18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2" fillId="5" borderId="0" xfId="0" applyFont="1" applyFill="1" applyAlignment="1" applyProtection="1">
      <alignment horizontal="left" vertical="top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8" xfId="0" applyFill="1" applyBorder="1" applyAlignment="1" applyProtection="1">
      <alignment vertical="top"/>
      <protection hidden="1"/>
    </xf>
    <xf numFmtId="0" fontId="0" fillId="8" borderId="10" xfId="0" applyFill="1" applyBorder="1" applyAlignment="1" applyProtection="1">
      <alignment vertical="top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44" fontId="0" fillId="0" borderId="0" xfId="0" applyNumberFormat="1"/>
    <xf numFmtId="0" fontId="23" fillId="7" borderId="12" xfId="0" applyFont="1" applyFill="1" applyBorder="1" applyAlignment="1">
      <alignment wrapText="1"/>
    </xf>
    <xf numFmtId="0" fontId="23" fillId="7" borderId="25" xfId="0" applyFont="1" applyFill="1" applyBorder="1" applyAlignment="1">
      <alignment wrapText="1"/>
    </xf>
    <xf numFmtId="0" fontId="0" fillId="0" borderId="33" xfId="0" applyBorder="1"/>
    <xf numFmtId="0" fontId="23" fillId="7" borderId="0" xfId="0" applyFont="1" applyFill="1" applyAlignment="1">
      <alignment wrapText="1"/>
    </xf>
    <xf numFmtId="0" fontId="23" fillId="7" borderId="24" xfId="0" applyFont="1" applyFill="1" applyBorder="1" applyAlignment="1">
      <alignment horizontal="left" vertical="center" wrapText="1"/>
    </xf>
    <xf numFmtId="0" fontId="0" fillId="8" borderId="12" xfId="0" applyFill="1" applyBorder="1"/>
    <xf numFmtId="44" fontId="0" fillId="0" borderId="12" xfId="0" applyNumberFormat="1" applyBorder="1"/>
    <xf numFmtId="44" fontId="0" fillId="8" borderId="12" xfId="0" applyNumberFormat="1" applyFill="1" applyBorder="1"/>
    <xf numFmtId="0" fontId="0" fillId="8" borderId="1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0" borderId="0" xfId="0" applyFont="1"/>
    <xf numFmtId="165" fontId="0" fillId="8" borderId="28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0" fillId="8" borderId="7" xfId="0" applyNumberFormat="1" applyFill="1" applyBorder="1" applyProtection="1">
      <protection hidden="1"/>
    </xf>
    <xf numFmtId="4" fontId="0" fillId="8" borderId="4" xfId="0" applyNumberFormat="1" applyFill="1" applyBorder="1" applyProtection="1">
      <protection hidden="1"/>
    </xf>
    <xf numFmtId="4" fontId="0" fillId="8" borderId="8" xfId="0" applyNumberFormat="1" applyFill="1" applyBorder="1" applyProtection="1">
      <protection hidden="1"/>
    </xf>
    <xf numFmtId="0" fontId="43" fillId="2" borderId="0" xfId="0" applyFont="1" applyFill="1" applyProtection="1"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23" fillId="7" borderId="33" xfId="0" applyFont="1" applyFill="1" applyBorder="1" applyAlignment="1">
      <alignment wrapText="1"/>
    </xf>
    <xf numFmtId="44" fontId="0" fillId="8" borderId="12" xfId="0" applyNumberFormat="1" applyFill="1" applyBorder="1" applyAlignment="1">
      <alignment horizontal="right"/>
    </xf>
    <xf numFmtId="0" fontId="0" fillId="11" borderId="0" xfId="0" applyFill="1" applyProtection="1">
      <protection hidden="1"/>
    </xf>
    <xf numFmtId="0" fontId="0" fillId="8" borderId="0" xfId="0" applyFill="1" applyProtection="1"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/>
    <xf numFmtId="4" fontId="1" fillId="8" borderId="39" xfId="0" applyNumberFormat="1" applyFont="1" applyFill="1" applyBorder="1" applyProtection="1">
      <protection hidden="1"/>
    </xf>
    <xf numFmtId="165" fontId="1" fillId="8" borderId="4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41" fillId="6" borderId="0" xfId="0" applyFont="1" applyFill="1" applyProtection="1">
      <protection hidden="1"/>
    </xf>
    <xf numFmtId="0" fontId="2" fillId="2" borderId="4" xfId="0" applyFont="1" applyFill="1" applyBorder="1" applyProtection="1">
      <protection hidden="1"/>
    </xf>
    <xf numFmtId="0" fontId="43" fillId="0" borderId="0" xfId="0" applyFont="1"/>
    <xf numFmtId="0" fontId="25" fillId="7" borderId="0" xfId="0" applyFont="1" applyFill="1" applyAlignment="1" applyProtection="1">
      <alignment horizontal="center"/>
      <protection hidden="1"/>
    </xf>
    <xf numFmtId="0" fontId="24" fillId="7" borderId="0" xfId="0" applyFont="1" applyFill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3" fontId="0" fillId="9" borderId="0" xfId="0" applyNumberFormat="1" applyFill="1" applyProtection="1">
      <protection hidden="1"/>
    </xf>
    <xf numFmtId="0" fontId="0" fillId="9" borderId="20" xfId="0" applyFill="1" applyBorder="1" applyProtection="1">
      <protection hidden="1"/>
    </xf>
    <xf numFmtId="0" fontId="0" fillId="9" borderId="21" xfId="0" applyFill="1" applyBorder="1" applyProtection="1">
      <protection hidden="1"/>
    </xf>
    <xf numFmtId="0" fontId="0" fillId="9" borderId="22" xfId="0" applyFill="1" applyBorder="1" applyProtection="1">
      <protection hidden="1"/>
    </xf>
    <xf numFmtId="0" fontId="0" fillId="9" borderId="23" xfId="0" applyFill="1" applyBorder="1" applyProtection="1">
      <protection hidden="1"/>
    </xf>
    <xf numFmtId="0" fontId="0" fillId="9" borderId="20" xfId="0" applyFill="1" applyBorder="1" applyAlignment="1" applyProtection="1">
      <alignment wrapText="1"/>
      <protection hidden="1"/>
    </xf>
    <xf numFmtId="0" fontId="0" fillId="9" borderId="19" xfId="0" applyFill="1" applyBorder="1" applyAlignment="1" applyProtection="1">
      <alignment wrapText="1"/>
      <protection hidden="1"/>
    </xf>
    <xf numFmtId="4" fontId="12" fillId="9" borderId="0" xfId="0" applyNumberFormat="1" applyFont="1" applyFill="1" applyAlignment="1" applyProtection="1">
      <alignment vertical="center"/>
      <protection hidden="1"/>
    </xf>
    <xf numFmtId="4" fontId="10" fillId="9" borderId="0" xfId="0" applyNumberFormat="1" applyFont="1" applyFill="1" applyAlignment="1" applyProtection="1">
      <alignment vertical="center"/>
      <protection hidden="1"/>
    </xf>
    <xf numFmtId="0" fontId="10" fillId="9" borderId="20" xfId="0" applyFont="1" applyFill="1" applyBorder="1" applyAlignment="1" applyProtection="1">
      <alignment horizontal="center" vertical="center" wrapText="1"/>
      <protection hidden="1"/>
    </xf>
    <xf numFmtId="0" fontId="10" fillId="9" borderId="19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9" fillId="9" borderId="20" xfId="0" applyFont="1" applyFill="1" applyBorder="1" applyAlignment="1" applyProtection="1">
      <alignment vertical="center"/>
      <protection hidden="1"/>
    </xf>
    <xf numFmtId="0" fontId="0" fillId="9" borderId="16" xfId="0" applyFill="1" applyBorder="1" applyProtection="1">
      <protection hidden="1"/>
    </xf>
    <xf numFmtId="0" fontId="0" fillId="9" borderId="17" xfId="0" applyFill="1" applyBorder="1" applyProtection="1">
      <protection hidden="1"/>
    </xf>
    <xf numFmtId="0" fontId="0" fillId="9" borderId="18" xfId="0" applyFill="1" applyBorder="1" applyProtection="1"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25" fillId="9" borderId="0" xfId="0" applyFont="1" applyFill="1" applyProtection="1">
      <protection hidden="1"/>
    </xf>
    <xf numFmtId="0" fontId="25" fillId="9" borderId="0" xfId="0" applyFont="1" applyFill="1" applyAlignment="1" applyProtection="1">
      <alignment wrapText="1"/>
      <protection hidden="1"/>
    </xf>
    <xf numFmtId="4" fontId="47" fillId="9" borderId="0" xfId="0" applyNumberFormat="1" applyFont="1" applyFill="1" applyAlignment="1" applyProtection="1">
      <alignment vertical="center"/>
      <protection hidden="1"/>
    </xf>
    <xf numFmtId="4" fontId="48" fillId="9" borderId="0" xfId="0" applyNumberFormat="1" applyFont="1" applyFill="1" applyAlignment="1" applyProtection="1">
      <alignment vertical="center"/>
      <protection hidden="1"/>
    </xf>
    <xf numFmtId="165" fontId="25" fillId="9" borderId="0" xfId="0" applyNumberFormat="1" applyFont="1" applyFill="1" applyProtection="1">
      <protection hidden="1"/>
    </xf>
    <xf numFmtId="4" fontId="47" fillId="9" borderId="0" xfId="0" applyNumberFormat="1" applyFont="1" applyFill="1" applyProtection="1">
      <protection hidden="1"/>
    </xf>
    <xf numFmtId="165" fontId="48" fillId="9" borderId="0" xfId="0" applyNumberFormat="1" applyFont="1" applyFill="1" applyProtection="1">
      <protection hidden="1"/>
    </xf>
    <xf numFmtId="0" fontId="49" fillId="9" borderId="0" xfId="0" applyFont="1" applyFill="1" applyAlignment="1" applyProtection="1">
      <alignment horizontal="right"/>
      <protection hidden="1"/>
    </xf>
    <xf numFmtId="0" fontId="49" fillId="9" borderId="0" xfId="0" applyFont="1" applyFill="1" applyProtection="1">
      <protection hidden="1"/>
    </xf>
    <xf numFmtId="0" fontId="46" fillId="9" borderId="0" xfId="0" applyFont="1" applyFill="1" applyAlignment="1" applyProtection="1">
      <alignment horizontal="center" vertical="center" wrapText="1"/>
      <protection hidden="1"/>
    </xf>
    <xf numFmtId="0" fontId="45" fillId="9" borderId="0" xfId="0" applyFont="1" applyFill="1" applyAlignment="1" applyProtection="1">
      <alignment horizontal="center" vertical="center" wrapText="1"/>
      <protection hidden="1"/>
    </xf>
    <xf numFmtId="3" fontId="50" fillId="7" borderId="14" xfId="0" applyNumberFormat="1" applyFont="1" applyFill="1" applyBorder="1" applyAlignment="1" applyProtection="1">
      <alignment horizontal="center" vertical="center" wrapText="1"/>
      <protection hidden="1"/>
    </xf>
    <xf numFmtId="3" fontId="25" fillId="9" borderId="0" xfId="0" applyNumberFormat="1" applyFont="1" applyFill="1" applyAlignment="1" applyProtection="1">
      <alignment vertical="center" wrapText="1"/>
      <protection hidden="1"/>
    </xf>
    <xf numFmtId="3" fontId="25" fillId="9" borderId="0" xfId="0" applyNumberFormat="1" applyFont="1" applyFill="1" applyAlignment="1" applyProtection="1">
      <alignment vertical="center"/>
      <protection hidden="1"/>
    </xf>
    <xf numFmtId="3" fontId="45" fillId="9" borderId="0" xfId="0" applyNumberFormat="1" applyFont="1" applyFill="1" applyAlignment="1" applyProtection="1">
      <alignment vertical="center"/>
      <protection hidden="1"/>
    </xf>
    <xf numFmtId="167" fontId="0" fillId="0" borderId="0" xfId="0" applyNumberFormat="1"/>
    <xf numFmtId="0" fontId="29" fillId="7" borderId="0" xfId="0" applyFon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6" borderId="4" xfId="0" applyFill="1" applyBorder="1" applyProtection="1"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0" fillId="8" borderId="7" xfId="0" applyFill="1" applyBorder="1" applyAlignment="1" applyProtection="1">
      <alignment horizontal="right" wrapText="1"/>
      <protection hidden="1"/>
    </xf>
    <xf numFmtId="0" fontId="43" fillId="8" borderId="0" xfId="0" applyFont="1" applyFill="1" applyAlignment="1" applyProtection="1">
      <alignment horizontal="right" wrapText="1"/>
      <protection hidden="1"/>
    </xf>
    <xf numFmtId="0" fontId="17" fillId="9" borderId="0" xfId="0" applyFont="1" applyFill="1" applyProtection="1">
      <protection hidden="1"/>
    </xf>
    <xf numFmtId="0" fontId="10" fillId="9" borderId="0" xfId="0" applyFont="1" applyFill="1" applyAlignment="1" applyProtection="1">
      <alignment horizontal="center" vertical="center" wrapText="1"/>
      <protection hidden="1"/>
    </xf>
    <xf numFmtId="0" fontId="41" fillId="9" borderId="0" xfId="0" applyFont="1" applyFill="1" applyProtection="1">
      <protection hidden="1"/>
    </xf>
    <xf numFmtId="0" fontId="0" fillId="9" borderId="0" xfId="0" applyFill="1" applyAlignment="1" applyProtection="1">
      <alignment wrapText="1"/>
      <protection hidden="1"/>
    </xf>
    <xf numFmtId="0" fontId="20" fillId="9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23" fillId="7" borderId="33" xfId="0" applyFont="1" applyFill="1" applyBorder="1" applyProtection="1">
      <protection hidden="1"/>
    </xf>
    <xf numFmtId="0" fontId="0" fillId="5" borderId="0" xfId="0" applyFill="1" applyProtection="1">
      <protection hidden="1"/>
    </xf>
    <xf numFmtId="14" fontId="23" fillId="7" borderId="33" xfId="0" applyNumberFormat="1" applyFont="1" applyFill="1" applyBorder="1" applyProtection="1">
      <protection hidden="1"/>
    </xf>
    <xf numFmtId="0" fontId="23" fillId="7" borderId="44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1" fillId="0" borderId="0" xfId="1" applyProtection="1"/>
    <xf numFmtId="0" fontId="0" fillId="11" borderId="14" xfId="0" applyFill="1" applyBorder="1" applyAlignment="1" applyProtection="1">
      <alignment horizontal="left" vertical="center" wrapText="1"/>
      <protection hidden="1"/>
    </xf>
    <xf numFmtId="0" fontId="0" fillId="11" borderId="15" xfId="0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24" fillId="2" borderId="14" xfId="0" applyFont="1" applyFill="1" applyBorder="1" applyAlignment="1" applyProtection="1">
      <alignment horizontal="left" vertical="center" wrapText="1"/>
      <protection hidden="1"/>
    </xf>
    <xf numFmtId="0" fontId="24" fillId="2" borderId="30" xfId="0" applyFont="1" applyFill="1" applyBorder="1" applyAlignment="1" applyProtection="1">
      <alignment horizontal="left" vertical="center" wrapText="1"/>
      <protection hidden="1"/>
    </xf>
    <xf numFmtId="0" fontId="24" fillId="2" borderId="15" xfId="0" applyFont="1" applyFill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42" fillId="5" borderId="0" xfId="0" applyFont="1" applyFill="1" applyAlignment="1" applyProtection="1">
      <alignment horizontal="left"/>
      <protection hidden="1"/>
    </xf>
    <xf numFmtId="0" fontId="32" fillId="5" borderId="0" xfId="0" applyFont="1" applyFill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center" wrapText="1" shrinkToFit="1"/>
      <protection hidden="1"/>
    </xf>
    <xf numFmtId="0" fontId="24" fillId="2" borderId="12" xfId="0" applyFont="1" applyFill="1" applyBorder="1" applyAlignment="1" applyProtection="1">
      <alignment horizontal="left" vertical="center" wrapText="1"/>
      <protection hidden="1"/>
    </xf>
    <xf numFmtId="0" fontId="27" fillId="7" borderId="14" xfId="0" applyFont="1" applyFill="1" applyBorder="1" applyAlignment="1" applyProtection="1">
      <alignment horizontal="center" vertical="top"/>
      <protection hidden="1"/>
    </xf>
    <xf numFmtId="0" fontId="27" fillId="7" borderId="30" xfId="0" applyFont="1" applyFill="1" applyBorder="1" applyAlignment="1" applyProtection="1">
      <alignment horizontal="center" vertical="top"/>
      <protection hidden="1"/>
    </xf>
    <xf numFmtId="0" fontId="27" fillId="7" borderId="15" xfId="0" applyFont="1" applyFill="1" applyBorder="1" applyAlignment="1" applyProtection="1">
      <alignment horizontal="center" vertical="top"/>
      <protection hidden="1"/>
    </xf>
    <xf numFmtId="0" fontId="27" fillId="7" borderId="14" xfId="0" applyFont="1" applyFill="1" applyBorder="1" applyAlignment="1" applyProtection="1">
      <alignment horizontal="center" vertical="center"/>
      <protection hidden="1"/>
    </xf>
    <xf numFmtId="0" fontId="27" fillId="7" borderId="30" xfId="0" applyFont="1" applyFill="1" applyBorder="1" applyAlignment="1" applyProtection="1">
      <alignment horizontal="center" vertical="center"/>
      <protection hidden="1"/>
    </xf>
    <xf numFmtId="0" fontId="27" fillId="7" borderId="15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27" fillId="7" borderId="14" xfId="0" applyFont="1" applyFill="1" applyBorder="1" applyAlignment="1" applyProtection="1">
      <alignment horizontal="center" vertical="center" wrapText="1"/>
      <protection hidden="1"/>
    </xf>
    <xf numFmtId="2" fontId="24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36" fillId="2" borderId="12" xfId="0" applyFont="1" applyFill="1" applyBorder="1" applyAlignment="1" applyProtection="1">
      <alignment horizontal="left" vertical="center" wrapText="1"/>
      <protection hidden="1"/>
    </xf>
    <xf numFmtId="0" fontId="34" fillId="8" borderId="14" xfId="0" applyFont="1" applyFill="1" applyBorder="1" applyAlignment="1" applyProtection="1">
      <alignment horizontal="center" vertical="center" wrapText="1"/>
      <protection hidden="1"/>
    </xf>
    <xf numFmtId="0" fontId="0" fillId="5" borderId="0" xfId="0" applyFill="1" applyProtection="1">
      <protection hidden="1"/>
    </xf>
    <xf numFmtId="0" fontId="0" fillId="8" borderId="0" xfId="0" applyFill="1" applyProtection="1">
      <protection hidden="1"/>
    </xf>
    <xf numFmtId="0" fontId="0" fillId="8" borderId="43" xfId="0" applyFill="1" applyBorder="1" applyProtection="1">
      <protection hidden="1"/>
    </xf>
    <xf numFmtId="0" fontId="18" fillId="7" borderId="41" xfId="0" applyFont="1" applyFill="1" applyBorder="1" applyAlignment="1" applyProtection="1">
      <alignment horizontal="center" vertical="center"/>
      <protection hidden="1"/>
    </xf>
    <xf numFmtId="0" fontId="18" fillId="7" borderId="27" xfId="0" applyFont="1" applyFill="1" applyBorder="1" applyAlignment="1" applyProtection="1">
      <alignment horizontal="center" vertical="center"/>
      <protection hidden="1"/>
    </xf>
    <xf numFmtId="0" fontId="18" fillId="7" borderId="42" xfId="0" applyFont="1" applyFill="1" applyBorder="1" applyAlignment="1" applyProtection="1">
      <alignment horizontal="center" vertical="center"/>
      <protection hidden="1"/>
    </xf>
    <xf numFmtId="0" fontId="0" fillId="8" borderId="35" xfId="0" applyFill="1" applyBorder="1" applyProtection="1">
      <protection hidden="1"/>
    </xf>
    <xf numFmtId="0" fontId="0" fillId="8" borderId="45" xfId="0" applyFill="1" applyBorder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0" fontId="0" fillId="9" borderId="20" xfId="0" applyFill="1" applyBorder="1" applyProtection="1">
      <protection hidden="1"/>
    </xf>
    <xf numFmtId="0" fontId="18" fillId="7" borderId="14" xfId="0" applyFont="1" applyFill="1" applyBorder="1" applyAlignment="1" applyProtection="1">
      <alignment horizontal="right" vertical="center"/>
      <protection hidden="1"/>
    </xf>
    <xf numFmtId="0" fontId="18" fillId="7" borderId="30" xfId="0" applyFont="1" applyFill="1" applyBorder="1" applyAlignment="1" applyProtection="1">
      <alignment horizontal="right" vertical="center"/>
      <protection hidden="1"/>
    </xf>
    <xf numFmtId="0" fontId="18" fillId="7" borderId="15" xfId="0" applyFont="1" applyFill="1" applyBorder="1" applyAlignment="1" applyProtection="1">
      <alignment horizontal="right" vertical="center"/>
      <protection hidden="1"/>
    </xf>
    <xf numFmtId="49" fontId="1" fillId="8" borderId="0" xfId="0" applyNumberFormat="1" applyFont="1" applyFill="1" applyAlignment="1" applyProtection="1">
      <alignment horizontal="center" vertical="center"/>
      <protection hidden="1"/>
    </xf>
    <xf numFmtId="0" fontId="46" fillId="5" borderId="0" xfId="0" applyFont="1" applyFill="1" applyAlignment="1" applyProtection="1">
      <alignment horizontal="center" vertical="center"/>
      <protection locked="0"/>
    </xf>
    <xf numFmtId="0" fontId="50" fillId="7" borderId="14" xfId="0" applyFont="1" applyFill="1" applyBorder="1" applyAlignment="1" applyProtection="1">
      <alignment horizontal="center" vertical="center" wrapText="1"/>
      <protection hidden="1"/>
    </xf>
    <xf numFmtId="0" fontId="50" fillId="7" borderId="30" xfId="0" applyFont="1" applyFill="1" applyBorder="1" applyAlignment="1" applyProtection="1">
      <alignment horizontal="center" vertical="center" wrapText="1"/>
      <protection hidden="1"/>
    </xf>
    <xf numFmtId="0" fontId="50" fillId="7" borderId="15" xfId="0" applyFont="1" applyFill="1" applyBorder="1" applyAlignment="1" applyProtection="1">
      <alignment horizontal="center" vertical="center" wrapText="1"/>
      <protection hidden="1"/>
    </xf>
    <xf numFmtId="165" fontId="46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wrapText="1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3" fontId="46" fillId="8" borderId="0" xfId="0" applyNumberFormat="1" applyFont="1" applyFill="1" applyAlignment="1" applyProtection="1">
      <alignment horizontal="center" vertical="center" wrapText="1"/>
      <protection hidden="1"/>
    </xf>
    <xf numFmtId="165" fontId="51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horizontal="right" vertical="center"/>
      <protection hidden="1"/>
    </xf>
    <xf numFmtId="0" fontId="50" fillId="7" borderId="30" xfId="0" applyFont="1" applyFill="1" applyBorder="1" applyAlignment="1" applyProtection="1">
      <alignment horizontal="left" vertical="center" wrapText="1"/>
      <protection hidden="1"/>
    </xf>
    <xf numFmtId="0" fontId="50" fillId="7" borderId="15" xfId="0" applyFont="1" applyFill="1" applyBorder="1" applyAlignment="1" applyProtection="1">
      <alignment horizontal="left" vertical="center" wrapText="1"/>
      <protection hidden="1"/>
    </xf>
    <xf numFmtId="0" fontId="53" fillId="7" borderId="19" xfId="0" applyFont="1" applyFill="1" applyBorder="1" applyAlignment="1" applyProtection="1">
      <alignment horizontal="center" vertical="top" wrapText="1"/>
      <protection hidden="1"/>
    </xf>
    <xf numFmtId="0" fontId="53" fillId="7" borderId="0" xfId="0" applyFont="1" applyFill="1" applyAlignment="1" applyProtection="1">
      <alignment horizontal="center" vertical="top" wrapText="1"/>
      <protection hidden="1"/>
    </xf>
    <xf numFmtId="0" fontId="53" fillId="7" borderId="20" xfId="0" applyFont="1" applyFill="1" applyBorder="1" applyAlignment="1" applyProtection="1">
      <alignment horizontal="center" vertical="top" wrapText="1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/>
      <protection locked="0"/>
    </xf>
    <xf numFmtId="0" fontId="27" fillId="7" borderId="4" xfId="0" applyFont="1" applyFill="1" applyBorder="1" applyAlignment="1" applyProtection="1">
      <alignment horizontal="right" vertical="center" wrapText="1"/>
      <protection hidden="1"/>
    </xf>
    <xf numFmtId="0" fontId="27" fillId="7" borderId="0" xfId="0" applyFont="1" applyFill="1" applyAlignment="1" applyProtection="1">
      <alignment horizontal="right" vertical="center" wrapText="1"/>
      <protection hidden="1"/>
    </xf>
    <xf numFmtId="3" fontId="0" fillId="8" borderId="29" xfId="0" applyNumberFormat="1" applyFill="1" applyBorder="1" applyAlignment="1" applyProtection="1">
      <alignment horizontal="center" vertical="center" wrapText="1"/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8" borderId="38" xfId="0" applyFill="1" applyBorder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0" fontId="3" fillId="8" borderId="31" xfId="0" applyFont="1" applyFill="1" applyBorder="1" applyAlignment="1" applyProtection="1">
      <alignment horizontal="center" vertical="center" wrapText="1"/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 wrapText="1"/>
      <protection hidden="1"/>
    </xf>
    <xf numFmtId="0" fontId="16" fillId="7" borderId="4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52" fillId="8" borderId="0" xfId="0" applyFont="1" applyFill="1" applyAlignment="1" applyProtection="1">
      <alignment horizontal="center" vertical="center" wrapText="1"/>
      <protection hidden="1"/>
    </xf>
    <xf numFmtId="7" fontId="44" fillId="8" borderId="4" xfId="0" applyNumberFormat="1" applyFont="1" applyFill="1" applyBorder="1" applyAlignment="1" applyProtection="1">
      <alignment horizontal="center" vertical="center" wrapText="1"/>
      <protection hidden="1"/>
    </xf>
    <xf numFmtId="7" fontId="44" fillId="8" borderId="0" xfId="0" applyNumberFormat="1" applyFont="1" applyFill="1" applyAlignment="1" applyProtection="1">
      <alignment horizontal="center" vertical="center" wrapText="1"/>
      <protection hidden="1"/>
    </xf>
    <xf numFmtId="0" fontId="44" fillId="8" borderId="0" xfId="0" applyFont="1" applyFill="1" applyAlignment="1" applyProtection="1">
      <alignment horizontal="center" vertical="center" wrapText="1"/>
      <protection hidden="1"/>
    </xf>
    <xf numFmtId="3" fontId="11" fillId="7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3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3" fontId="0" fillId="8" borderId="4" xfId="0" applyNumberFormat="1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Alignment="1" applyProtection="1">
      <alignment horizontal="center" vertical="center" wrapText="1"/>
      <protection hidden="1"/>
    </xf>
    <xf numFmtId="0" fontId="0" fillId="8" borderId="36" xfId="0" applyFill="1" applyBorder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7" borderId="36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 applyProtection="1">
      <alignment horizontal="center" vertical="center" wrapText="1"/>
      <protection hidden="1"/>
    </xf>
    <xf numFmtId="0" fontId="0" fillId="8" borderId="27" xfId="0" applyFill="1" applyBorder="1" applyAlignment="1" applyProtection="1">
      <alignment horizontal="left" wrapText="1"/>
      <protection hidden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8" borderId="27" xfId="0" applyFill="1" applyBorder="1" applyAlignment="1" applyProtection="1">
      <alignment horizontal="right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40" xfId="0" applyFon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1" fillId="8" borderId="39" xfId="0" applyNumberFormat="1" applyFont="1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49" fontId="30" fillId="8" borderId="0" xfId="0" applyNumberFormat="1" applyFont="1" applyFill="1" applyAlignment="1" applyProtection="1">
      <alignment horizontal="center" vertical="center" wrapText="1"/>
      <protection hidden="1"/>
    </xf>
    <xf numFmtId="0" fontId="22" fillId="2" borderId="9" xfId="1" applyFont="1" applyFill="1" applyBorder="1" applyAlignment="1" applyProtection="1">
      <alignment horizontal="left"/>
      <protection hidden="1"/>
    </xf>
    <xf numFmtId="49" fontId="0" fillId="8" borderId="0" xfId="0" applyNumberFormat="1" applyFill="1" applyAlignment="1" applyProtection="1">
      <alignment horizontal="center" vertical="center" wrapText="1"/>
      <protection hidden="1"/>
    </xf>
    <xf numFmtId="0" fontId="5" fillId="7" borderId="5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Alignment="1" applyProtection="1">
      <alignment horizontal="center"/>
      <protection hidden="1"/>
    </xf>
    <xf numFmtId="0" fontId="5" fillId="7" borderId="34" xfId="0" applyFont="1" applyFill="1" applyBorder="1" applyAlignment="1" applyProtection="1">
      <alignment horizontal="center"/>
      <protection hidden="1"/>
    </xf>
    <xf numFmtId="3" fontId="0" fillId="8" borderId="7" xfId="0" applyNumberFormat="1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3" fontId="0" fillId="8" borderId="1" xfId="0" applyNumberFormat="1" applyFill="1" applyBorder="1" applyAlignment="1" applyProtection="1">
      <alignment horizontal="center" vertical="center" wrapText="1"/>
      <protection hidden="1"/>
    </xf>
    <xf numFmtId="3" fontId="0" fillId="8" borderId="3" xfId="0" applyNumberFormat="1" applyFill="1" applyBorder="1" applyAlignment="1" applyProtection="1">
      <alignment horizontal="center" vertical="center" wrapText="1"/>
      <protection hidden="1"/>
    </xf>
    <xf numFmtId="3" fontId="0" fillId="8" borderId="36" xfId="0" applyNumberFormat="1" applyFill="1" applyBorder="1" applyAlignment="1" applyProtection="1">
      <alignment horizontal="center" vertical="center" wrapText="1"/>
      <protection hidden="1"/>
    </xf>
    <xf numFmtId="3" fontId="0" fillId="8" borderId="31" xfId="0" applyNumberForma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3" fillId="7" borderId="24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44" fontId="0" fillId="8" borderId="24" xfId="0" applyNumberFormat="1" applyFill="1" applyBorder="1" applyAlignment="1">
      <alignment horizontal="center" vertical="center"/>
    </xf>
    <xf numFmtId="44" fontId="0" fillId="8" borderId="25" xfId="0" applyNumberFormat="1" applyFill="1" applyBorder="1" applyAlignment="1">
      <alignment horizontal="center" vertical="center"/>
    </xf>
    <xf numFmtId="44" fontId="0" fillId="8" borderId="11" xfId="0" applyNumberFormat="1" applyFill="1" applyBorder="1" applyAlignment="1">
      <alignment horizontal="center" vertical="center"/>
    </xf>
    <xf numFmtId="44" fontId="0" fillId="8" borderId="12" xfId="0" applyNumberFormat="1" applyFill="1" applyBorder="1" applyAlignment="1">
      <alignment horizontal="right"/>
    </xf>
    <xf numFmtId="0" fontId="23" fillId="7" borderId="0" xfId="0" applyFont="1" applyFill="1" applyAlignment="1">
      <alignment wrapText="1"/>
    </xf>
    <xf numFmtId="44" fontId="0" fillId="8" borderId="24" xfId="0" applyNumberFormat="1" applyFill="1" applyBorder="1" applyAlignment="1">
      <alignment horizontal="center"/>
    </xf>
    <xf numFmtId="44" fontId="0" fillId="8" borderId="25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DBD6"/>
      <color rgb="FF173271"/>
      <color rgb="FFE7E6E6"/>
      <color rgb="FFB3DBD5"/>
      <color rgb="FFEACA0C"/>
      <color rgb="FFCCFF33"/>
      <color rgb="FFCC99FF"/>
      <color rgb="FFCCCCFF"/>
      <color rgb="FFEAEAE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519853</xdr:colOff>
      <xdr:row>1</xdr:row>
      <xdr:rowOff>55033</xdr:rowOff>
    </xdr:from>
    <xdr:to>
      <xdr:col>15</xdr:col>
      <xdr:colOff>376651</xdr:colOff>
      <xdr:row>4</xdr:row>
      <xdr:rowOff>70273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64E490-04A3-4D72-A7C1-A0994AC54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4520" y="232833"/>
          <a:ext cx="4123998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68580</xdr:rowOff>
    </xdr:from>
    <xdr:to>
      <xdr:col>1</xdr:col>
      <xdr:colOff>611505</xdr:colOff>
      <xdr:row>0</xdr:row>
      <xdr:rowOff>626745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07BC55-7252-CFF9-1A51-9FC5E005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8580"/>
          <a:ext cx="554355" cy="558165"/>
        </a:xfrm>
        <a:prstGeom prst="rect">
          <a:avLst/>
        </a:prstGeom>
      </xdr:spPr>
    </xdr:pic>
    <xdr:clientData/>
  </xdr:twoCellAnchor>
  <xdr:twoCellAnchor>
    <xdr:from>
      <xdr:col>5</xdr:col>
      <xdr:colOff>536804</xdr:colOff>
      <xdr:row>0</xdr:row>
      <xdr:rowOff>144780</xdr:rowOff>
    </xdr:from>
    <xdr:to>
      <xdr:col>9</xdr:col>
      <xdr:colOff>38100</xdr:colOff>
      <xdr:row>0</xdr:row>
      <xdr:rowOff>510558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53FC85-5D9F-3E14-4958-73DE51A1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876" y="144780"/>
          <a:ext cx="2591193" cy="36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106680</xdr:colOff>
      <xdr:row>42</xdr:row>
      <xdr:rowOff>114300</xdr:rowOff>
    </xdr:from>
    <xdr:to>
      <xdr:col>11</xdr:col>
      <xdr:colOff>0</xdr:colOff>
      <xdr:row>45</xdr:row>
      <xdr:rowOff>144780</xdr:rowOff>
    </xdr:to>
    <xdr:sp macro="" textlink="">
      <xdr:nvSpPr>
        <xdr:cNvPr id="6145" name="Textové pole 5">
          <a:extLst>
            <a:ext uri="{FF2B5EF4-FFF2-40B4-BE49-F238E27FC236}">
              <a16:creationId xmlns:a16="http://schemas.microsoft.com/office/drawing/2014/main" id="{38F58BE9-EEB4-D26F-F6AD-E5623F4A8120}"/>
            </a:ext>
          </a:extLst>
        </xdr:cNvPr>
        <xdr:cNvSpPr txBox="1">
          <a:spLocks noChangeArrowheads="1"/>
        </xdr:cNvSpPr>
      </xdr:nvSpPr>
      <xdr:spPr bwMode="auto">
        <a:xfrm>
          <a:off x="5593080" y="9159240"/>
          <a:ext cx="1219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a.ec.europa.eu/system/files/2021-10/MSCA%20Keywords.pdf" TargetMode="External"/><Relationship Id="rId1" Type="http://schemas.openxmlformats.org/officeDocument/2006/relationships/hyperlink" Target="https://www.horizontevropa.cz/files_public/elfinder/3764/VADEMECUM_MSCA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5323-19E7-43B4-BA34-EDF807C7129A}">
  <sheetPr>
    <tabColor rgb="FFFFFF00"/>
  </sheetPr>
  <dimension ref="A1:V42"/>
  <sheetViews>
    <sheetView showGridLines="0" zoomScale="80" zoomScaleNormal="80" workbookViewId="0">
      <selection activeCell="D16" sqref="D16:Q16"/>
    </sheetView>
  </sheetViews>
  <sheetFormatPr defaultColWidth="8.81640625" defaultRowHeight="14.5" x14ac:dyDescent="0.35"/>
  <cols>
    <col min="1" max="1" width="5.1796875" style="8" customWidth="1"/>
    <col min="2" max="2" width="7.6328125" style="8" customWidth="1"/>
    <col min="3" max="3" width="20.81640625" style="8" customWidth="1"/>
    <col min="4" max="15" width="8.81640625" style="8"/>
    <col min="16" max="16" width="54.54296875" style="8" customWidth="1"/>
    <col min="17" max="17" width="18.453125" style="8" customWidth="1"/>
    <col min="18" max="16384" width="8.81640625" style="8"/>
  </cols>
  <sheetData>
    <row r="1" spans="1:22" s="21" customFormat="1" ht="14" x14ac:dyDescent="0.3">
      <c r="B1" s="41"/>
      <c r="C1" s="39"/>
    </row>
    <row r="2" spans="1:22" s="21" customFormat="1" ht="14" x14ac:dyDescent="0.3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22" s="21" customFormat="1" ht="14" x14ac:dyDescent="0.3"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22" s="21" customFormat="1" ht="14" x14ac:dyDescent="0.3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V4" s="22"/>
    </row>
    <row r="5" spans="1:22" s="21" customFormat="1" ht="14" x14ac:dyDescent="0.3">
      <c r="V5" s="22"/>
    </row>
    <row r="6" spans="1:22" s="22" customFormat="1" ht="15.75" customHeight="1" x14ac:dyDescent="0.3"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21"/>
      <c r="S6" s="21"/>
      <c r="T6" s="21"/>
      <c r="U6" s="21"/>
    </row>
    <row r="7" spans="1:22" s="22" customFormat="1" ht="7.5" customHeight="1" x14ac:dyDescent="0.3">
      <c r="R7" s="21"/>
      <c r="S7" s="21"/>
      <c r="T7" s="21"/>
      <c r="U7" s="21"/>
    </row>
    <row r="8" spans="1:22" s="22" customFormat="1" ht="39.5" x14ac:dyDescent="0.3">
      <c r="B8" s="187" t="s">
        <v>342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21"/>
      <c r="S8" s="21"/>
      <c r="T8" s="21"/>
      <c r="U8" s="21"/>
    </row>
    <row r="9" spans="1:22" s="22" customFormat="1" ht="20.5" customHeight="1" x14ac:dyDescent="0.3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21"/>
      <c r="S9" s="21"/>
      <c r="T9" s="21"/>
      <c r="U9" s="21"/>
    </row>
    <row r="10" spans="1:22" s="22" customFormat="1" ht="15" customHeight="1" x14ac:dyDescent="0.3">
      <c r="B10" s="68"/>
      <c r="C10" s="23"/>
      <c r="R10" s="21"/>
      <c r="S10" s="21"/>
      <c r="T10" s="21"/>
      <c r="U10" s="21"/>
    </row>
    <row r="11" spans="1:22" s="22" customFormat="1" ht="23.15" customHeight="1" x14ac:dyDescent="0.3">
      <c r="A11" s="21"/>
      <c r="B11" s="193" t="s">
        <v>343</v>
      </c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5"/>
      <c r="R11" s="21"/>
      <c r="S11" s="21"/>
      <c r="T11" s="21"/>
      <c r="U11" s="21"/>
    </row>
    <row r="12" spans="1:22" s="21" customFormat="1" ht="301.5" customHeight="1" x14ac:dyDescent="0.3">
      <c r="B12" s="189" t="s">
        <v>348</v>
      </c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V12" s="22"/>
    </row>
    <row r="13" spans="1:22" s="21" customFormat="1" ht="15" customHeight="1" x14ac:dyDescent="0.3">
      <c r="J13" s="24"/>
      <c r="K13" s="24"/>
      <c r="L13" s="24"/>
      <c r="M13" s="24"/>
      <c r="N13" s="24"/>
      <c r="O13" s="24"/>
      <c r="P13" s="24"/>
      <c r="Q13" s="24"/>
    </row>
    <row r="14" spans="1:22" s="21" customFormat="1" ht="21" x14ac:dyDescent="0.3">
      <c r="B14" s="190" t="s">
        <v>73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2"/>
    </row>
    <row r="15" spans="1:22" s="170" customFormat="1" ht="52" customHeight="1" x14ac:dyDescent="0.45">
      <c r="A15" s="21"/>
      <c r="B15" s="27" t="s">
        <v>1</v>
      </c>
      <c r="C15" s="25" t="s">
        <v>65</v>
      </c>
      <c r="D15" s="199" t="s">
        <v>349</v>
      </c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</row>
    <row r="16" spans="1:22" s="170" customFormat="1" ht="242" customHeight="1" x14ac:dyDescent="0.45">
      <c r="A16" s="21"/>
      <c r="B16" s="27" t="s">
        <v>2</v>
      </c>
      <c r="C16" s="26" t="s">
        <v>334</v>
      </c>
      <c r="D16" s="200" t="s">
        <v>351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</row>
    <row r="17" spans="1:17" x14ac:dyDescent="0.35">
      <c r="A17" s="21"/>
    </row>
    <row r="18" spans="1:17" ht="60" customHeight="1" x14ac:dyDescent="0.35">
      <c r="A18" s="21"/>
      <c r="B18" s="198" t="s">
        <v>335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5"/>
    </row>
    <row r="19" spans="1:17" ht="47.15" customHeight="1" x14ac:dyDescent="0.35">
      <c r="A19" s="21"/>
      <c r="B19" s="196" t="s">
        <v>66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 t="s">
        <v>75</v>
      </c>
      <c r="O19" s="201"/>
      <c r="P19" s="197" t="s">
        <v>101</v>
      </c>
      <c r="Q19" s="197"/>
    </row>
    <row r="20" spans="1:17" ht="15.65" customHeight="1" x14ac:dyDescent="0.35">
      <c r="A20" s="21"/>
      <c r="B20" s="182" t="s">
        <v>67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4"/>
      <c r="N20" s="180" t="s">
        <v>72</v>
      </c>
      <c r="O20" s="181"/>
      <c r="P20" s="178"/>
      <c r="Q20" s="179"/>
    </row>
    <row r="21" spans="1:17" ht="15.65" customHeight="1" x14ac:dyDescent="0.35">
      <c r="A21" s="21"/>
      <c r="B21" s="182" t="s">
        <v>96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4"/>
      <c r="N21" s="180" t="s">
        <v>72</v>
      </c>
      <c r="O21" s="181"/>
      <c r="P21" s="178"/>
      <c r="Q21" s="179"/>
    </row>
    <row r="22" spans="1:17" ht="15.65" customHeight="1" x14ac:dyDescent="0.35">
      <c r="A22" s="21"/>
      <c r="B22" s="182" t="s">
        <v>74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4"/>
      <c r="N22" s="180" t="s">
        <v>71</v>
      </c>
      <c r="O22" s="181"/>
      <c r="P22" s="178"/>
      <c r="Q22" s="179"/>
    </row>
    <row r="23" spans="1:17" ht="15.65" customHeight="1" x14ac:dyDescent="0.35">
      <c r="A23" s="21"/>
      <c r="B23" s="182" t="s">
        <v>70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4"/>
      <c r="N23" s="180" t="s">
        <v>72</v>
      </c>
      <c r="O23" s="181"/>
      <c r="P23" s="178"/>
      <c r="Q23" s="179"/>
    </row>
    <row r="24" spans="1:17" ht="15.65" customHeight="1" x14ac:dyDescent="0.35">
      <c r="A24" s="21"/>
      <c r="B24" s="182" t="s">
        <v>68</v>
      </c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4"/>
      <c r="N24" s="180" t="s">
        <v>71</v>
      </c>
      <c r="O24" s="181"/>
      <c r="P24" s="178"/>
      <c r="Q24" s="179"/>
    </row>
    <row r="25" spans="1:17" ht="15.65" customHeight="1" x14ac:dyDescent="0.35">
      <c r="A25" s="21"/>
      <c r="B25" s="182" t="s">
        <v>69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4"/>
      <c r="N25" s="180" t="s">
        <v>72</v>
      </c>
      <c r="O25" s="181"/>
      <c r="P25" s="178"/>
      <c r="Q25" s="179"/>
    </row>
    <row r="26" spans="1:17" ht="32.15" customHeight="1" x14ac:dyDescent="0.35">
      <c r="A26" s="21"/>
      <c r="B26" s="182" t="s">
        <v>99</v>
      </c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4"/>
      <c r="N26" s="180" t="s">
        <v>71</v>
      </c>
      <c r="O26" s="181"/>
      <c r="P26" s="182" t="s">
        <v>102</v>
      </c>
      <c r="Q26" s="184"/>
    </row>
    <row r="27" spans="1:17" ht="15.65" customHeight="1" x14ac:dyDescent="0.35">
      <c r="A27" s="21"/>
      <c r="B27" s="182" t="s">
        <v>97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4"/>
      <c r="N27" s="180" t="s">
        <v>72</v>
      </c>
      <c r="O27" s="181"/>
      <c r="P27" s="178"/>
      <c r="Q27" s="179"/>
    </row>
    <row r="28" spans="1:17" ht="102" customHeight="1" x14ac:dyDescent="0.35">
      <c r="A28" s="21"/>
      <c r="B28" s="182" t="s">
        <v>98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4"/>
      <c r="N28" s="180" t="s">
        <v>71</v>
      </c>
      <c r="O28" s="181"/>
      <c r="P28" s="182" t="s">
        <v>103</v>
      </c>
      <c r="Q28" s="184"/>
    </row>
    <row r="29" spans="1:17" ht="15.65" customHeight="1" x14ac:dyDescent="0.35">
      <c r="A29" s="22"/>
    </row>
    <row r="30" spans="1:17" ht="26" customHeight="1" x14ac:dyDescent="0.35">
      <c r="A30" s="22"/>
      <c r="B30" s="205" t="s">
        <v>310</v>
      </c>
      <c r="C30" s="206"/>
      <c r="D30" s="206"/>
      <c r="E30" s="207"/>
      <c r="F30" s="171"/>
      <c r="G30" s="171"/>
      <c r="H30" s="171"/>
      <c r="I30" s="171"/>
      <c r="J30" s="171"/>
      <c r="K30" s="171"/>
      <c r="L30" s="171"/>
      <c r="M30" s="171"/>
    </row>
    <row r="31" spans="1:17" ht="15.65" customHeight="1" x14ac:dyDescent="0.35">
      <c r="A31" s="22"/>
      <c r="B31" s="172" t="s">
        <v>291</v>
      </c>
      <c r="C31" s="203" t="s">
        <v>292</v>
      </c>
      <c r="D31" s="203"/>
      <c r="E31" s="204"/>
      <c r="F31" s="173"/>
      <c r="G31" s="173"/>
      <c r="H31" s="173"/>
      <c r="I31" s="173"/>
      <c r="J31" s="173"/>
      <c r="K31" s="173"/>
      <c r="L31" s="173"/>
      <c r="M31" s="173"/>
    </row>
    <row r="32" spans="1:17" ht="15" customHeight="1" x14ac:dyDescent="0.35">
      <c r="A32" s="22"/>
      <c r="B32" s="172" t="s">
        <v>293</v>
      </c>
      <c r="C32" s="203" t="s">
        <v>294</v>
      </c>
      <c r="D32" s="203"/>
      <c r="E32" s="204"/>
      <c r="F32" s="202"/>
      <c r="G32" s="202"/>
      <c r="H32" s="202"/>
      <c r="I32" s="202"/>
      <c r="J32" s="202"/>
      <c r="K32" s="202"/>
      <c r="L32" s="202"/>
      <c r="M32" s="202"/>
    </row>
    <row r="33" spans="1:13" x14ac:dyDescent="0.35">
      <c r="A33" s="22"/>
      <c r="B33" s="174" t="s">
        <v>295</v>
      </c>
      <c r="C33" s="203" t="s">
        <v>296</v>
      </c>
      <c r="D33" s="203"/>
      <c r="E33" s="204"/>
      <c r="F33" s="202"/>
      <c r="G33" s="202"/>
      <c r="H33" s="202"/>
      <c r="I33" s="202"/>
      <c r="J33" s="202"/>
      <c r="K33" s="202"/>
      <c r="L33" s="202"/>
      <c r="M33" s="202"/>
    </row>
    <row r="34" spans="1:13" x14ac:dyDescent="0.35">
      <c r="B34" s="172" t="s">
        <v>297</v>
      </c>
      <c r="C34" s="203" t="s">
        <v>298</v>
      </c>
      <c r="D34" s="203"/>
      <c r="E34" s="204"/>
      <c r="F34" s="202"/>
      <c r="G34" s="202"/>
      <c r="H34" s="202"/>
      <c r="I34" s="202"/>
      <c r="J34" s="202"/>
      <c r="K34" s="202"/>
      <c r="L34" s="202"/>
      <c r="M34" s="202"/>
    </row>
    <row r="35" spans="1:13" x14ac:dyDescent="0.35">
      <c r="B35" s="172" t="s">
        <v>299</v>
      </c>
      <c r="C35" s="203" t="s">
        <v>300</v>
      </c>
      <c r="D35" s="203"/>
      <c r="E35" s="204"/>
      <c r="F35" s="202"/>
      <c r="G35" s="202"/>
      <c r="H35" s="202"/>
      <c r="I35" s="202"/>
      <c r="J35" s="202"/>
      <c r="K35" s="202"/>
      <c r="L35" s="202"/>
      <c r="M35" s="202"/>
    </row>
    <row r="36" spans="1:13" x14ac:dyDescent="0.35">
      <c r="B36" s="172" t="s">
        <v>301</v>
      </c>
      <c r="C36" s="203" t="s">
        <v>302</v>
      </c>
      <c r="D36" s="203"/>
      <c r="E36" s="204"/>
      <c r="F36" s="202"/>
      <c r="G36" s="202"/>
      <c r="H36" s="202"/>
      <c r="I36" s="202"/>
      <c r="J36" s="202"/>
      <c r="K36" s="202"/>
      <c r="L36" s="202"/>
      <c r="M36" s="202"/>
    </row>
    <row r="37" spans="1:13" x14ac:dyDescent="0.35">
      <c r="B37" s="172" t="s">
        <v>303</v>
      </c>
      <c r="C37" s="203" t="s">
        <v>304</v>
      </c>
      <c r="D37" s="203"/>
      <c r="E37" s="204"/>
      <c r="F37" s="202"/>
      <c r="G37" s="202"/>
      <c r="H37" s="202"/>
      <c r="I37" s="202"/>
      <c r="J37" s="202"/>
      <c r="K37" s="202"/>
      <c r="L37" s="202"/>
      <c r="M37" s="202"/>
    </row>
    <row r="38" spans="1:13" x14ac:dyDescent="0.35">
      <c r="B38" s="175" t="s">
        <v>305</v>
      </c>
      <c r="C38" s="208" t="s">
        <v>306</v>
      </c>
      <c r="D38" s="208"/>
      <c r="E38" s="209"/>
      <c r="F38" s="202"/>
      <c r="G38" s="202"/>
      <c r="H38" s="202"/>
      <c r="I38" s="202"/>
      <c r="J38" s="202"/>
      <c r="K38" s="202"/>
      <c r="L38" s="202"/>
      <c r="M38" s="202"/>
    </row>
    <row r="40" spans="1:13" x14ac:dyDescent="0.35">
      <c r="B40" s="176" t="s">
        <v>307</v>
      </c>
    </row>
    <row r="41" spans="1:13" x14ac:dyDescent="0.35">
      <c r="B41" s="177" t="s">
        <v>308</v>
      </c>
    </row>
    <row r="42" spans="1:13" x14ac:dyDescent="0.35">
      <c r="B42" s="177" t="s">
        <v>309</v>
      </c>
    </row>
  </sheetData>
  <sheetProtection algorithmName="SHA-512" hashValue="nPfuzmMP46fcqpLYzl7Iab0gZn6+LQay1ut30tswl8yFnqhWRS+9S4qxtBYsondhXcz/uDTMDgvrrvLE/7Zypg==" saltValue="vuNxDvoMIcuProGu2JtXGQ==" spinCount="100000" sheet="1" objects="1" scenarios="1"/>
  <mergeCells count="70">
    <mergeCell ref="C37:E37"/>
    <mergeCell ref="F37:H37"/>
    <mergeCell ref="I37:K37"/>
    <mergeCell ref="L37:M37"/>
    <mergeCell ref="C38:E38"/>
    <mergeCell ref="F38:H38"/>
    <mergeCell ref="I38:K38"/>
    <mergeCell ref="L38:M38"/>
    <mergeCell ref="L35:M35"/>
    <mergeCell ref="C36:E36"/>
    <mergeCell ref="F36:H36"/>
    <mergeCell ref="I36:K36"/>
    <mergeCell ref="L36:M36"/>
    <mergeCell ref="I32:K32"/>
    <mergeCell ref="C35:E35"/>
    <mergeCell ref="F35:H35"/>
    <mergeCell ref="I35:K35"/>
    <mergeCell ref="C34:E34"/>
    <mergeCell ref="F34:H34"/>
    <mergeCell ref="I34:K34"/>
    <mergeCell ref="L34:M34"/>
    <mergeCell ref="P27:Q27"/>
    <mergeCell ref="P28:Q28"/>
    <mergeCell ref="B27:M27"/>
    <mergeCell ref="B28:M28"/>
    <mergeCell ref="N27:O27"/>
    <mergeCell ref="N28:O28"/>
    <mergeCell ref="L32:M32"/>
    <mergeCell ref="C33:E33"/>
    <mergeCell ref="F33:H33"/>
    <mergeCell ref="I33:K33"/>
    <mergeCell ref="L33:M33"/>
    <mergeCell ref="B30:E30"/>
    <mergeCell ref="C31:E31"/>
    <mergeCell ref="C32:E32"/>
    <mergeCell ref="F32:H32"/>
    <mergeCell ref="P22:Q22"/>
    <mergeCell ref="P23:Q23"/>
    <mergeCell ref="P24:Q24"/>
    <mergeCell ref="P25:Q25"/>
    <mergeCell ref="P26:Q26"/>
    <mergeCell ref="B14:Q14"/>
    <mergeCell ref="B11:Q11"/>
    <mergeCell ref="B19:M19"/>
    <mergeCell ref="P19:Q19"/>
    <mergeCell ref="B18:Q18"/>
    <mergeCell ref="D15:Q15"/>
    <mergeCell ref="D16:Q16"/>
    <mergeCell ref="N19:O19"/>
    <mergeCell ref="B2:Q4"/>
    <mergeCell ref="B6:Q6"/>
    <mergeCell ref="B8:Q8"/>
    <mergeCell ref="B9:Q9"/>
    <mergeCell ref="B12:Q12"/>
    <mergeCell ref="P20:Q20"/>
    <mergeCell ref="P21:Q21"/>
    <mergeCell ref="N23:O23"/>
    <mergeCell ref="N26:O26"/>
    <mergeCell ref="B25:M25"/>
    <mergeCell ref="B23:M23"/>
    <mergeCell ref="B26:M26"/>
    <mergeCell ref="N22:O22"/>
    <mergeCell ref="N20:O20"/>
    <mergeCell ref="N21:O21"/>
    <mergeCell ref="B22:M22"/>
    <mergeCell ref="B20:M20"/>
    <mergeCell ref="B21:M21"/>
    <mergeCell ref="B24:M24"/>
    <mergeCell ref="N24:O24"/>
    <mergeCell ref="N25:O25"/>
  </mergeCells>
  <hyperlinks>
    <hyperlink ref="B41" r:id="rId1" xr:uid="{061EE14F-CC1B-4A4D-8C8E-907D4A1E6D83}"/>
    <hyperlink ref="B42" r:id="rId2" xr:uid="{5F7D729B-77FA-46EC-A55F-764919752FBE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43D2-C609-4C64-935F-39EC4B32C573}">
  <sheetPr>
    <tabColor theme="1"/>
    <pageSetUpPr fitToPage="1"/>
  </sheetPr>
  <dimension ref="A1:O80"/>
  <sheetViews>
    <sheetView showGridLines="0" zoomScale="80" zoomScaleNormal="80" workbookViewId="0">
      <selection activeCell="P10" sqref="P10"/>
    </sheetView>
  </sheetViews>
  <sheetFormatPr defaultColWidth="8.453125" defaultRowHeight="14.5" x14ac:dyDescent="0.35"/>
  <cols>
    <col min="1" max="1" width="2.1796875" style="116" customWidth="1"/>
    <col min="2" max="2" width="21.1796875" style="116" customWidth="1"/>
    <col min="3" max="3" width="16.36328125" style="116" customWidth="1"/>
    <col min="4" max="4" width="11.90625" style="116" customWidth="1"/>
    <col min="5" max="5" width="1" style="116" customWidth="1"/>
    <col min="6" max="6" width="17.453125" style="116" customWidth="1"/>
    <col min="7" max="8" width="1" style="116" customWidth="1"/>
    <col min="9" max="9" width="24.81640625" style="116" customWidth="1"/>
    <col min="10" max="10" width="3.54296875" style="116" customWidth="1"/>
    <col min="11" max="11" width="2.1796875" style="116" customWidth="1"/>
    <col min="12" max="14" width="0" style="116" hidden="1" customWidth="1"/>
    <col min="15" max="15" width="12.90625" style="116" customWidth="1"/>
    <col min="16" max="16384" width="8.453125" style="116"/>
  </cols>
  <sheetData>
    <row r="1" spans="1:14" ht="53.15" customHeight="1" thickTop="1" x14ac:dyDescent="0.3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4" ht="10.4" customHeight="1" x14ac:dyDescent="0.35">
      <c r="A2" s="115"/>
      <c r="K2" s="118"/>
    </row>
    <row r="3" spans="1:14" ht="39" customHeight="1" x14ac:dyDescent="0.35">
      <c r="A3" s="229" t="s">
        <v>346</v>
      </c>
      <c r="B3" s="230"/>
      <c r="C3" s="230"/>
      <c r="D3" s="230"/>
      <c r="E3" s="230"/>
      <c r="F3" s="230"/>
      <c r="G3" s="230"/>
      <c r="H3" s="230"/>
      <c r="I3" s="230"/>
      <c r="J3" s="230"/>
      <c r="K3" s="231"/>
    </row>
    <row r="4" spans="1:14" ht="6.5" customHeight="1" x14ac:dyDescent="0.35">
      <c r="A4" s="210"/>
      <c r="B4" s="211"/>
      <c r="C4" s="211"/>
      <c r="D4" s="211"/>
      <c r="E4" s="211"/>
      <c r="F4" s="211"/>
      <c r="G4" s="211"/>
      <c r="H4" s="211"/>
      <c r="I4" s="211"/>
      <c r="J4" s="211"/>
      <c r="K4" s="212"/>
    </row>
    <row r="5" spans="1:14" ht="18" customHeight="1" x14ac:dyDescent="0.35">
      <c r="A5" s="115"/>
      <c r="B5" s="213" t="s">
        <v>347</v>
      </c>
      <c r="C5" s="214"/>
      <c r="D5" s="215"/>
      <c r="E5" s="156"/>
      <c r="F5" s="216" t="s">
        <v>350</v>
      </c>
      <c r="G5" s="216"/>
      <c r="H5" s="216"/>
      <c r="I5" s="216"/>
      <c r="J5" s="216"/>
      <c r="K5" s="118"/>
    </row>
    <row r="6" spans="1:14" ht="18" customHeight="1" thickBot="1" x14ac:dyDescent="0.4">
      <c r="A6" s="115"/>
      <c r="B6" s="232"/>
      <c r="C6" s="233"/>
      <c r="D6" s="233"/>
      <c r="E6" s="233"/>
      <c r="F6" s="233"/>
      <c r="G6" s="233"/>
      <c r="H6" s="233"/>
      <c r="I6" s="233"/>
      <c r="J6" s="129"/>
      <c r="K6" s="130"/>
    </row>
    <row r="7" spans="1:14" ht="18" customHeight="1" x14ac:dyDescent="0.45">
      <c r="A7" s="115"/>
      <c r="B7" s="28"/>
      <c r="C7" s="9"/>
      <c r="D7" s="10"/>
      <c r="E7" s="11"/>
      <c r="F7" s="11"/>
      <c r="G7" s="11"/>
      <c r="H7" s="10"/>
      <c r="I7" s="10"/>
      <c r="J7" s="43"/>
      <c r="K7" s="130"/>
    </row>
    <row r="8" spans="1:14" ht="58.5" customHeight="1" x14ac:dyDescent="0.45">
      <c r="A8" s="115"/>
      <c r="B8" s="234" t="s">
        <v>336</v>
      </c>
      <c r="C8" s="235"/>
      <c r="D8" s="235"/>
      <c r="E8" s="29"/>
      <c r="F8" s="236"/>
      <c r="G8" s="237"/>
      <c r="H8" s="237"/>
      <c r="I8" s="237"/>
      <c r="J8" s="45"/>
      <c r="K8" s="130"/>
      <c r="L8" s="116" t="s">
        <v>64</v>
      </c>
    </row>
    <row r="9" spans="1:14" ht="4.4000000000000004" customHeight="1" x14ac:dyDescent="0.45">
      <c r="A9" s="115"/>
      <c r="B9" s="30"/>
      <c r="C9" s="46"/>
      <c r="D9" s="47"/>
      <c r="E9" s="47"/>
      <c r="F9" s="44"/>
      <c r="G9" s="47"/>
      <c r="H9" s="48"/>
      <c r="I9" s="48"/>
      <c r="J9" s="45"/>
      <c r="K9" s="130"/>
      <c r="L9" s="165" t="s">
        <v>61</v>
      </c>
      <c r="M9" s="165" t="s">
        <v>62</v>
      </c>
      <c r="N9" s="165" t="s">
        <v>63</v>
      </c>
    </row>
    <row r="10" spans="1:14" ht="21" customHeight="1" x14ac:dyDescent="0.45">
      <c r="A10" s="115"/>
      <c r="B10" s="234" t="s">
        <v>337</v>
      </c>
      <c r="C10" s="235"/>
      <c r="D10" s="235"/>
      <c r="E10" s="47"/>
      <c r="F10" s="217"/>
      <c r="G10" s="217"/>
      <c r="H10" s="217"/>
      <c r="I10" s="217"/>
      <c r="J10" s="45"/>
      <c r="K10" s="130"/>
      <c r="L10" s="165"/>
      <c r="M10" s="165"/>
      <c r="N10" s="165"/>
    </row>
    <row r="11" spans="1:14" ht="18" customHeight="1" x14ac:dyDescent="0.45">
      <c r="A11" s="115"/>
      <c r="B11" s="30"/>
      <c r="C11" s="46"/>
      <c r="D11" s="47"/>
      <c r="E11" s="47"/>
      <c r="F11" s="44"/>
      <c r="G11" s="47"/>
      <c r="H11" s="48"/>
      <c r="I11" s="48"/>
      <c r="J11" s="45"/>
      <c r="K11" s="130"/>
      <c r="L11" s="165"/>
      <c r="M11" s="165"/>
      <c r="N11" s="165"/>
    </row>
    <row r="12" spans="1:14" ht="21" x14ac:dyDescent="0.45">
      <c r="A12" s="115"/>
      <c r="B12" s="234" t="s">
        <v>313</v>
      </c>
      <c r="C12" s="235"/>
      <c r="D12" s="235"/>
      <c r="E12" s="44"/>
      <c r="F12" s="238"/>
      <c r="G12" s="238"/>
      <c r="H12" s="238"/>
      <c r="I12" s="238"/>
      <c r="J12" s="45"/>
      <c r="K12" s="130"/>
      <c r="L12" s="165">
        <f>MONTH(F12)</f>
        <v>1</v>
      </c>
      <c r="M12" s="165">
        <f>YEAR(F12)</f>
        <v>1900</v>
      </c>
      <c r="N12" s="165">
        <f>VALUE(_xlfn.CONCAT(L12,".",M12))</f>
        <v>1</v>
      </c>
    </row>
    <row r="13" spans="1:14" ht="4.4000000000000004" customHeight="1" x14ac:dyDescent="0.35">
      <c r="A13" s="115"/>
      <c r="B13" s="15"/>
      <c r="C13" s="44"/>
      <c r="D13" s="44"/>
      <c r="E13" s="44"/>
      <c r="F13" s="49"/>
      <c r="G13" s="49"/>
      <c r="H13" s="49"/>
      <c r="I13" s="49"/>
      <c r="J13" s="50"/>
      <c r="K13" s="130"/>
      <c r="L13" s="165"/>
      <c r="M13" s="165"/>
      <c r="N13" s="165"/>
    </row>
    <row r="14" spans="1:14" ht="21" customHeight="1" x14ac:dyDescent="0.45">
      <c r="A14" s="115"/>
      <c r="B14" s="234" t="s">
        <v>314</v>
      </c>
      <c r="C14" s="235"/>
      <c r="D14" s="235"/>
      <c r="E14" s="44"/>
      <c r="F14" s="238"/>
      <c r="G14" s="238"/>
      <c r="H14" s="238"/>
      <c r="I14" s="238"/>
      <c r="J14" s="45"/>
      <c r="K14" s="130"/>
      <c r="L14" s="165">
        <f>MONTH(F14)</f>
        <v>1</v>
      </c>
      <c r="M14" s="165">
        <f>YEAR(F14)</f>
        <v>1900</v>
      </c>
      <c r="N14" s="165">
        <f>VALUE(_xlfn.CONCAT(L14,".",M14))</f>
        <v>1</v>
      </c>
    </row>
    <row r="15" spans="1:14" ht="18" customHeight="1" x14ac:dyDescent="0.45">
      <c r="A15" s="115"/>
      <c r="B15" s="30"/>
      <c r="C15" s="113"/>
      <c r="D15" s="48"/>
      <c r="E15" s="114"/>
      <c r="F15" s="114"/>
      <c r="G15" s="114"/>
      <c r="H15" s="48"/>
      <c r="I15" s="48"/>
      <c r="J15" s="45"/>
      <c r="K15" s="130"/>
    </row>
    <row r="16" spans="1:14" ht="38" customHeight="1" x14ac:dyDescent="0.45">
      <c r="A16" s="115"/>
      <c r="B16" s="239" t="s">
        <v>338</v>
      </c>
      <c r="C16" s="240"/>
      <c r="D16" s="240"/>
      <c r="E16" s="114"/>
      <c r="F16" s="223"/>
      <c r="G16" s="223"/>
      <c r="H16" s="223"/>
      <c r="I16" s="223"/>
      <c r="J16" s="45"/>
      <c r="K16" s="130"/>
    </row>
    <row r="17" spans="1:15" ht="18" customHeight="1" thickBot="1" x14ac:dyDescent="0.5">
      <c r="A17" s="115"/>
      <c r="B17" s="31"/>
      <c r="C17" s="12"/>
      <c r="D17" s="13"/>
      <c r="E17" s="14"/>
      <c r="F17" s="14"/>
      <c r="G17" s="14"/>
      <c r="H17" s="13"/>
      <c r="I17" s="13"/>
      <c r="J17" s="51"/>
      <c r="K17" s="130"/>
    </row>
    <row r="18" spans="1:15" ht="11.5" customHeight="1" x14ac:dyDescent="0.35">
      <c r="A18" s="115"/>
      <c r="B18" s="128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5" ht="28" customHeight="1" x14ac:dyDescent="0.55000000000000004">
      <c r="A19" s="115"/>
      <c r="B19" s="222" t="s">
        <v>281</v>
      </c>
      <c r="C19" s="222"/>
      <c r="D19" s="222"/>
      <c r="E19" s="222"/>
      <c r="F19" s="222"/>
      <c r="G19" s="222"/>
      <c r="H19" s="222"/>
      <c r="I19" s="222"/>
      <c r="J19" s="222"/>
      <c r="K19" s="118"/>
    </row>
    <row r="20" spans="1:15" ht="4.4000000000000004" customHeight="1" x14ac:dyDescent="0.45">
      <c r="A20" s="115"/>
      <c r="B20" s="136"/>
      <c r="C20" s="135"/>
      <c r="D20" s="137"/>
      <c r="E20" s="137"/>
      <c r="F20" s="137"/>
      <c r="G20" s="137"/>
      <c r="H20" s="137"/>
      <c r="I20" s="138"/>
      <c r="J20" s="138"/>
      <c r="K20" s="118"/>
    </row>
    <row r="21" spans="1:15" s="166" customFormat="1" ht="26.5" customHeight="1" x14ac:dyDescent="0.35">
      <c r="A21" s="127"/>
      <c r="B21" s="218" t="s">
        <v>239</v>
      </c>
      <c r="C21" s="219"/>
      <c r="D21" s="219"/>
      <c r="E21" s="219"/>
      <c r="F21" s="220"/>
      <c r="G21" s="144"/>
      <c r="H21" s="145"/>
      <c r="I21" s="221">
        <f>'Rozpočet návratového grantu'!L16</f>
        <v>0</v>
      </c>
      <c r="J21" s="221"/>
      <c r="K21" s="126"/>
      <c r="O21" s="116"/>
    </row>
    <row r="22" spans="1:15" ht="4.4000000000000004" customHeight="1" x14ac:dyDescent="0.45">
      <c r="A22" s="115"/>
      <c r="B22" s="135"/>
      <c r="C22" s="135"/>
      <c r="D22" s="135"/>
      <c r="E22" s="135"/>
      <c r="F22" s="135"/>
      <c r="G22" s="135"/>
      <c r="H22" s="135"/>
      <c r="I22" s="139"/>
      <c r="J22" s="139"/>
      <c r="K22" s="118"/>
    </row>
    <row r="23" spans="1:15" s="166" customFormat="1" ht="26.5" customHeight="1" x14ac:dyDescent="0.35">
      <c r="A23" s="127"/>
      <c r="B23" s="218" t="s">
        <v>240</v>
      </c>
      <c r="C23" s="219"/>
      <c r="D23" s="219"/>
      <c r="E23" s="219"/>
      <c r="F23" s="220"/>
      <c r="G23" s="144"/>
      <c r="H23" s="145"/>
      <c r="I23" s="221">
        <f>'Rozpočet návratového grantu'!L25</f>
        <v>0</v>
      </c>
      <c r="J23" s="221"/>
      <c r="K23" s="126"/>
      <c r="O23" s="116"/>
    </row>
    <row r="24" spans="1:15" ht="4.4000000000000004" customHeight="1" x14ac:dyDescent="0.45">
      <c r="A24" s="115"/>
      <c r="B24" s="135"/>
      <c r="C24" s="135"/>
      <c r="D24" s="135"/>
      <c r="E24" s="135"/>
      <c r="F24" s="135"/>
      <c r="G24" s="135"/>
      <c r="H24" s="135"/>
      <c r="I24" s="139"/>
      <c r="J24" s="139"/>
      <c r="K24" s="118"/>
    </row>
    <row r="25" spans="1:15" s="166" customFormat="1" ht="26.5" customHeight="1" x14ac:dyDescent="0.35">
      <c r="A25" s="127"/>
      <c r="B25" s="218" t="s">
        <v>241</v>
      </c>
      <c r="C25" s="219"/>
      <c r="D25" s="219"/>
      <c r="E25" s="219"/>
      <c r="F25" s="220"/>
      <c r="G25" s="144"/>
      <c r="H25" s="145"/>
      <c r="I25" s="221">
        <f>'Rozpočet návratového grantu'!L39</f>
        <v>0</v>
      </c>
      <c r="J25" s="221"/>
      <c r="K25" s="126"/>
      <c r="O25" s="116"/>
    </row>
    <row r="26" spans="1:15" ht="4.4000000000000004" customHeight="1" x14ac:dyDescent="0.45">
      <c r="A26" s="115"/>
      <c r="B26" s="135"/>
      <c r="C26" s="135"/>
      <c r="D26" s="135"/>
      <c r="E26" s="135"/>
      <c r="F26" s="135"/>
      <c r="G26" s="135"/>
      <c r="H26" s="135"/>
      <c r="I26" s="139"/>
      <c r="J26" s="139"/>
      <c r="K26" s="118"/>
    </row>
    <row r="27" spans="1:15" s="166" customFormat="1" ht="26.5" customHeight="1" x14ac:dyDescent="0.35">
      <c r="A27" s="127"/>
      <c r="B27" s="218" t="s">
        <v>244</v>
      </c>
      <c r="C27" s="219"/>
      <c r="D27" s="219"/>
      <c r="E27" s="219"/>
      <c r="F27" s="220"/>
      <c r="G27" s="144"/>
      <c r="H27" s="145"/>
      <c r="I27" s="221">
        <f>'Rozpočet návratového grantu'!L47</f>
        <v>0</v>
      </c>
      <c r="J27" s="221"/>
      <c r="K27" s="126"/>
      <c r="O27" s="116"/>
    </row>
    <row r="28" spans="1:15" ht="4.4000000000000004" customHeight="1" x14ac:dyDescent="0.45">
      <c r="A28" s="115"/>
      <c r="B28" s="135"/>
      <c r="C28" s="135"/>
      <c r="D28" s="135"/>
      <c r="E28" s="135"/>
      <c r="F28" s="135"/>
      <c r="G28" s="135"/>
      <c r="H28" s="135"/>
      <c r="I28" s="139"/>
      <c r="J28" s="139"/>
      <c r="K28" s="118"/>
    </row>
    <row r="29" spans="1:15" s="166" customFormat="1" ht="26.5" customHeight="1" x14ac:dyDescent="0.35">
      <c r="A29" s="127"/>
      <c r="B29" s="218" t="s">
        <v>242</v>
      </c>
      <c r="C29" s="219"/>
      <c r="D29" s="219"/>
      <c r="E29" s="219"/>
      <c r="F29" s="220"/>
      <c r="G29" s="144"/>
      <c r="H29" s="145"/>
      <c r="I29" s="221">
        <f>'Rozpočet návratového grantu'!L56</f>
        <v>0</v>
      </c>
      <c r="J29" s="221"/>
      <c r="K29" s="126"/>
      <c r="O29" s="116"/>
    </row>
    <row r="30" spans="1:15" ht="4.4000000000000004" customHeight="1" x14ac:dyDescent="0.45">
      <c r="A30" s="115"/>
      <c r="B30" s="135"/>
      <c r="C30" s="135"/>
      <c r="D30" s="135"/>
      <c r="E30" s="135"/>
      <c r="F30" s="135"/>
      <c r="G30" s="135"/>
      <c r="H30" s="135"/>
      <c r="I30" s="139"/>
      <c r="J30" s="139"/>
      <c r="K30" s="118"/>
    </row>
    <row r="31" spans="1:15" s="166" customFormat="1" ht="26.5" customHeight="1" x14ac:dyDescent="0.35">
      <c r="A31" s="127"/>
      <c r="B31" s="218" t="s">
        <v>243</v>
      </c>
      <c r="C31" s="219"/>
      <c r="D31" s="219"/>
      <c r="E31" s="219"/>
      <c r="F31" s="220"/>
      <c r="G31" s="144"/>
      <c r="H31" s="145"/>
      <c r="I31" s="221">
        <f>'Rozpočet návratového grantu'!L65</f>
        <v>0</v>
      </c>
      <c r="J31" s="221"/>
      <c r="K31" s="126"/>
      <c r="O31" s="116"/>
    </row>
    <row r="32" spans="1:15" ht="16.5" customHeight="1" x14ac:dyDescent="0.45">
      <c r="A32" s="115"/>
      <c r="B32" s="135"/>
      <c r="C32" s="135"/>
      <c r="D32" s="140"/>
      <c r="E32" s="140"/>
      <c r="F32" s="140"/>
      <c r="G32" s="140"/>
      <c r="H32" s="140"/>
      <c r="I32" s="141"/>
      <c r="J32" s="141"/>
      <c r="K32" s="118"/>
    </row>
    <row r="33" spans="1:15" ht="29.5" customHeight="1" x14ac:dyDescent="0.45">
      <c r="A33" s="115"/>
      <c r="B33" s="226" t="s">
        <v>341</v>
      </c>
      <c r="C33" s="226"/>
      <c r="D33" s="226"/>
      <c r="E33" s="226"/>
      <c r="F33" s="226"/>
      <c r="G33" s="140"/>
      <c r="H33" s="140"/>
      <c r="I33" s="225">
        <f>'Rozpočet návratového grantu'!G5</f>
        <v>0</v>
      </c>
      <c r="J33" s="225"/>
      <c r="K33" s="118"/>
    </row>
    <row r="34" spans="1:15" ht="16" customHeight="1" x14ac:dyDescent="0.55000000000000004">
      <c r="A34" s="115"/>
      <c r="B34" s="142"/>
      <c r="C34" s="142"/>
      <c r="D34" s="142"/>
      <c r="E34" s="142"/>
      <c r="F34" s="142"/>
      <c r="G34" s="140"/>
      <c r="H34" s="140"/>
      <c r="I34" s="142"/>
      <c r="J34" s="142"/>
      <c r="K34" s="118"/>
    </row>
    <row r="35" spans="1:15" ht="22" customHeight="1" x14ac:dyDescent="0.55000000000000004">
      <c r="A35" s="115"/>
      <c r="B35" s="143" t="s">
        <v>282</v>
      </c>
      <c r="C35" s="135"/>
      <c r="D35" s="137"/>
      <c r="E35" s="137"/>
      <c r="F35" s="137"/>
      <c r="G35" s="137"/>
      <c r="H35" s="137"/>
      <c r="I35" s="138"/>
      <c r="J35" s="138"/>
      <c r="K35" s="118"/>
      <c r="O35" s="167"/>
    </row>
    <row r="36" spans="1:15" ht="4.4000000000000004" customHeight="1" x14ac:dyDescent="0.35">
      <c r="A36" s="115"/>
      <c r="D36" s="124"/>
      <c r="E36" s="124"/>
      <c r="F36" s="124"/>
      <c r="G36" s="124"/>
      <c r="H36" s="124"/>
      <c r="I36" s="125"/>
      <c r="J36" s="125"/>
      <c r="K36" s="118"/>
    </row>
    <row r="37" spans="1:15" s="168" customFormat="1" ht="32.5" customHeight="1" x14ac:dyDescent="0.35">
      <c r="A37" s="123"/>
      <c r="B37" s="146">
        <v>204041</v>
      </c>
      <c r="C37" s="227" t="s">
        <v>327</v>
      </c>
      <c r="D37" s="227"/>
      <c r="E37" s="227"/>
      <c r="F37" s="228"/>
      <c r="G37" s="147"/>
      <c r="H37" s="147"/>
      <c r="I37" s="224">
        <f>'Rozpočet návratového grantu'!N16</f>
        <v>0</v>
      </c>
      <c r="J37" s="224"/>
      <c r="K37" s="122"/>
    </row>
    <row r="38" spans="1:15" ht="4.4000000000000004" customHeight="1" x14ac:dyDescent="0.45">
      <c r="A38" s="115"/>
      <c r="B38" s="134"/>
      <c r="C38" s="135"/>
      <c r="D38" s="148"/>
      <c r="E38" s="148"/>
      <c r="F38" s="148"/>
      <c r="G38" s="148"/>
      <c r="H38" s="148"/>
      <c r="I38" s="149"/>
      <c r="J38" s="149"/>
      <c r="K38" s="118"/>
    </row>
    <row r="39" spans="1:15" s="168" customFormat="1" ht="32.5" customHeight="1" x14ac:dyDescent="0.35">
      <c r="A39" s="123"/>
      <c r="B39" s="146">
        <v>244021</v>
      </c>
      <c r="C39" s="227" t="s">
        <v>328</v>
      </c>
      <c r="D39" s="227"/>
      <c r="E39" s="227"/>
      <c r="F39" s="228"/>
      <c r="G39" s="147"/>
      <c r="H39" s="147"/>
      <c r="I39" s="224">
        <f>'Rozpočet návratového grantu'!O16+'Rozpočet návratového grantu'!N56+'Rozpočet návratového grantu'!N65</f>
        <v>0</v>
      </c>
      <c r="J39" s="224"/>
      <c r="K39" s="122"/>
    </row>
    <row r="40" spans="1:15" ht="4.4000000000000004" customHeight="1" x14ac:dyDescent="0.45">
      <c r="A40" s="115"/>
      <c r="B40" s="134"/>
      <c r="C40" s="135"/>
      <c r="D40" s="148"/>
      <c r="E40" s="148"/>
      <c r="F40" s="148"/>
      <c r="G40" s="148"/>
      <c r="H40" s="148"/>
      <c r="I40" s="149"/>
      <c r="J40" s="149"/>
      <c r="K40" s="118"/>
    </row>
    <row r="41" spans="1:15" s="168" customFormat="1" ht="32.5" customHeight="1" x14ac:dyDescent="0.35">
      <c r="A41" s="123"/>
      <c r="B41" s="146">
        <v>204032</v>
      </c>
      <c r="C41" s="227" t="s">
        <v>329</v>
      </c>
      <c r="D41" s="227"/>
      <c r="E41" s="227"/>
      <c r="F41" s="228"/>
      <c r="G41" s="147"/>
      <c r="H41" s="147"/>
      <c r="I41" s="224">
        <f>'Rozpočet návratového grantu'!N39</f>
        <v>0</v>
      </c>
      <c r="J41" s="224"/>
      <c r="K41" s="122"/>
    </row>
    <row r="42" spans="1:15" x14ac:dyDescent="0.35">
      <c r="A42" s="115"/>
      <c r="D42" s="117"/>
      <c r="E42" s="117"/>
      <c r="F42" s="117"/>
      <c r="G42" s="117"/>
      <c r="H42" s="117"/>
      <c r="I42" s="117"/>
      <c r="J42" s="117"/>
      <c r="K42" s="118"/>
    </row>
    <row r="43" spans="1:15" x14ac:dyDescent="0.35">
      <c r="A43" s="115"/>
      <c r="K43" s="118"/>
    </row>
    <row r="44" spans="1:15" x14ac:dyDescent="0.35">
      <c r="A44" s="115"/>
      <c r="K44" s="118"/>
    </row>
    <row r="45" spans="1:15" x14ac:dyDescent="0.35">
      <c r="A45" s="115"/>
      <c r="K45" s="118"/>
    </row>
    <row r="46" spans="1:15" ht="15" thickBot="1" x14ac:dyDescent="0.4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1:15" ht="15" thickTop="1" x14ac:dyDescent="0.35"/>
    <row r="77" s="169" customFormat="1" ht="15.5" x14ac:dyDescent="0.35"/>
    <row r="78" s="169" customFormat="1" ht="15.5" x14ac:dyDescent="0.35"/>
    <row r="79" s="169" customFormat="1" ht="15.5" x14ac:dyDescent="0.35"/>
    <row r="80" s="169" customFormat="1" ht="15.5" x14ac:dyDescent="0.35"/>
  </sheetData>
  <sheetProtection algorithmName="SHA-512" hashValue="clRC+yi8ZySZnn/vjTBcmCY8FOKu71xxiiie3cZ0LlfAIev06XbF7DQx350o/VpIqTlFo47Qg21YJN9gybuy2Q==" saltValue="xKxsxPX+6h962KzBc3fMGA==" spinCount="100000" sheet="1" objects="1" scenarios="1"/>
  <mergeCells count="36">
    <mergeCell ref="A3:K3"/>
    <mergeCell ref="I25:J25"/>
    <mergeCell ref="I27:J27"/>
    <mergeCell ref="I29:J29"/>
    <mergeCell ref="I21:J21"/>
    <mergeCell ref="B21:F21"/>
    <mergeCell ref="B6:I6"/>
    <mergeCell ref="B8:D8"/>
    <mergeCell ref="B12:D12"/>
    <mergeCell ref="B14:D14"/>
    <mergeCell ref="F8:I8"/>
    <mergeCell ref="F12:I12"/>
    <mergeCell ref="F14:I14"/>
    <mergeCell ref="B10:D10"/>
    <mergeCell ref="B27:F27"/>
    <mergeCell ref="B16:D16"/>
    <mergeCell ref="I41:J41"/>
    <mergeCell ref="I33:J33"/>
    <mergeCell ref="B33:F33"/>
    <mergeCell ref="I39:J39"/>
    <mergeCell ref="C37:F37"/>
    <mergeCell ref="C39:F39"/>
    <mergeCell ref="C41:F41"/>
    <mergeCell ref="I37:J37"/>
    <mergeCell ref="A4:K4"/>
    <mergeCell ref="B5:D5"/>
    <mergeCell ref="F5:J5"/>
    <mergeCell ref="F10:I10"/>
    <mergeCell ref="B31:F31"/>
    <mergeCell ref="I23:J23"/>
    <mergeCell ref="B19:J19"/>
    <mergeCell ref="I31:J31"/>
    <mergeCell ref="B23:F23"/>
    <mergeCell ref="B25:F25"/>
    <mergeCell ref="F16:I16"/>
    <mergeCell ref="B29:F29"/>
  </mergeCells>
  <dataValidations count="1">
    <dataValidation type="date" allowBlank="1" showInputMessage="1" showErrorMessage="1" sqref="F12:I12 F14:I14" xr:uid="{F319186E-8004-4333-997B-A9788D80D68B}">
      <formula1>45617</formula1>
      <formula2>47299</formula2>
    </dataValidation>
  </dataValidations>
  <pageMargins left="0.23622047244094491" right="0.23622047244094491" top="0.35433070866141736" bottom="0.35433070866141736" header="0.31496062992125984" footer="0.31496062992125984"/>
  <pageSetup paperSize="9" scale="63" fitToHeight="2" orientation="landscape" r:id="rId1"/>
  <rowBreaks count="1" manualBreakCount="1">
    <brk id="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05F-F441-452F-A781-F8F99E2E41F2}">
  <sheetPr>
    <tabColor rgb="FF99CCFF"/>
  </sheetPr>
  <dimension ref="A1:GH173"/>
  <sheetViews>
    <sheetView showGridLines="0" tabSelected="1" zoomScale="80" zoomScaleNormal="80" workbookViewId="0">
      <selection activeCell="H73" sqref="H73"/>
    </sheetView>
  </sheetViews>
  <sheetFormatPr defaultColWidth="8.81640625" defaultRowHeight="14.5" x14ac:dyDescent="0.35"/>
  <cols>
    <col min="1" max="1" width="2.54296875" style="32" customWidth="1"/>
    <col min="2" max="2" width="4" style="32" customWidth="1"/>
    <col min="3" max="3" width="18" style="38" customWidth="1"/>
    <col min="4" max="4" width="7.90625" style="38" customWidth="1"/>
    <col min="5" max="5" width="22.81640625" style="38" customWidth="1"/>
    <col min="6" max="6" width="12.90625" style="38" customWidth="1"/>
    <col min="7" max="7" width="12.54296875" style="38" customWidth="1"/>
    <col min="8" max="8" width="20.81640625" style="32" customWidth="1"/>
    <col min="9" max="9" width="14.81640625" style="32" customWidth="1"/>
    <col min="10" max="10" width="18.81640625" style="32" customWidth="1"/>
    <col min="11" max="11" width="15.54296875" style="32" customWidth="1"/>
    <col min="12" max="12" width="29.36328125" style="32" customWidth="1"/>
    <col min="13" max="13" width="2.54296875" style="7" customWidth="1"/>
    <col min="14" max="14" width="12.6328125" style="32" customWidth="1"/>
    <col min="15" max="15" width="11.54296875" style="32" customWidth="1"/>
    <col min="16" max="16" width="2.6328125" style="32" customWidth="1"/>
    <col min="17" max="17" width="3.54296875" style="32" customWidth="1"/>
    <col min="18" max="26" width="8.453125" style="32" customWidth="1"/>
    <col min="27" max="27" width="14.453125" style="32" customWidth="1"/>
    <col min="28" max="28" width="19.54296875" style="32" customWidth="1"/>
    <col min="29" max="29" width="2.54296875" style="32" customWidth="1"/>
    <col min="30" max="30" width="8.81640625" style="32"/>
    <col min="31" max="42" width="8.453125" style="32" customWidth="1"/>
    <col min="43" max="43" width="14.453125" style="32" customWidth="1"/>
    <col min="44" max="44" width="19.54296875" style="32" customWidth="1"/>
    <col min="45" max="45" width="2.54296875" style="32" customWidth="1"/>
    <col min="46" max="46" width="14.54296875" style="32" customWidth="1"/>
    <col min="47" max="47" width="14.453125" style="32" customWidth="1"/>
    <col min="48" max="48" width="19.54296875" style="32" customWidth="1"/>
    <col min="49" max="49" width="14.453125" style="32" customWidth="1"/>
    <col min="50" max="50" width="19.54296875" style="32" customWidth="1"/>
    <col min="51" max="52" width="12.453125" style="32" customWidth="1"/>
    <col min="53" max="16384" width="8.81640625" style="32"/>
  </cols>
  <sheetData>
    <row r="1" spans="1:190" s="109" customFormat="1" ht="15" thickBot="1" x14ac:dyDescent="0.4">
      <c r="A1" s="32"/>
      <c r="B1" s="289" t="s">
        <v>47</v>
      </c>
      <c r="C1" s="289"/>
      <c r="D1" s="32"/>
      <c r="E1" s="32"/>
      <c r="F1" s="32"/>
      <c r="G1" s="32"/>
      <c r="H1" s="32"/>
      <c r="I1" s="32"/>
      <c r="J1" s="32"/>
      <c r="K1" s="32"/>
      <c r="L1" s="32"/>
      <c r="M1" s="7"/>
      <c r="N1" s="32"/>
      <c r="O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</row>
    <row r="2" spans="1:190" s="109" customFormat="1" ht="16.399999999999999" customHeight="1" x14ac:dyDescent="0.35">
      <c r="A2" s="157"/>
      <c r="B2" s="248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</row>
    <row r="3" spans="1:190" s="109" customFormat="1" ht="51" customHeight="1" x14ac:dyDescent="0.35">
      <c r="A3" s="158"/>
      <c r="B3" s="33"/>
      <c r="C3" s="255" t="s">
        <v>344</v>
      </c>
      <c r="D3" s="255"/>
      <c r="E3" s="255"/>
      <c r="F3" s="151"/>
      <c r="G3" s="252" t="str">
        <f>IF(Úvod!F8="","",Úvod!F8)</f>
        <v/>
      </c>
      <c r="H3" s="252"/>
      <c r="I3" s="252"/>
      <c r="J3" s="252"/>
      <c r="K3" s="252"/>
      <c r="L3" s="252"/>
      <c r="M3" s="252"/>
      <c r="N3" s="252"/>
      <c r="O3" s="159"/>
      <c r="P3" s="11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</row>
    <row r="4" spans="1:190" s="109" customFormat="1" ht="16.399999999999999" customHeight="1" x14ac:dyDescent="0.35">
      <c r="A4" s="160"/>
      <c r="B4" s="250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</row>
    <row r="5" spans="1:190" s="109" customFormat="1" ht="51.5" customHeight="1" x14ac:dyDescent="0.35">
      <c r="A5" s="160"/>
      <c r="B5" s="33"/>
      <c r="C5" s="255" t="s">
        <v>345</v>
      </c>
      <c r="D5" s="255"/>
      <c r="E5" s="255"/>
      <c r="F5" s="151"/>
      <c r="G5" s="253">
        <f>L16+L25+L39+L47+L56+L65</f>
        <v>0</v>
      </c>
      <c r="H5" s="254"/>
      <c r="I5" s="254"/>
      <c r="J5" s="254"/>
      <c r="K5" s="254"/>
      <c r="L5" s="254"/>
      <c r="M5" s="254"/>
      <c r="N5" s="254"/>
      <c r="O5" s="159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</row>
    <row r="6" spans="1:190" s="109" customFormat="1" ht="16.399999999999999" customHeight="1" x14ac:dyDescent="0.35">
      <c r="A6" s="160"/>
      <c r="B6" s="250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</row>
    <row r="7" spans="1:190" ht="14.5" customHeight="1" thickBot="1" x14ac:dyDescent="0.4">
      <c r="C7" s="32"/>
      <c r="D7" s="32"/>
      <c r="E7" s="32"/>
      <c r="F7" s="32"/>
      <c r="G7" s="32"/>
      <c r="M7" s="32"/>
    </row>
    <row r="8" spans="1:190" ht="20.5" customHeight="1" thickBot="1" x14ac:dyDescent="0.5">
      <c r="B8" s="291" t="s">
        <v>280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3"/>
    </row>
    <row r="9" spans="1:190" s="160" customFormat="1" ht="6" customHeight="1" thickBot="1" x14ac:dyDescent="0.4"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</row>
    <row r="10" spans="1:190" s="109" customFormat="1" ht="66" customHeight="1" thickBot="1" x14ac:dyDescent="0.4">
      <c r="A10" s="32"/>
      <c r="B10" s="269" t="s">
        <v>239</v>
      </c>
      <c r="C10" s="270"/>
      <c r="D10" s="270"/>
      <c r="E10" s="94" t="s">
        <v>249</v>
      </c>
      <c r="F10" s="94" t="s">
        <v>290</v>
      </c>
      <c r="G10" s="94" t="s">
        <v>44</v>
      </c>
      <c r="H10" s="94" t="s">
        <v>253</v>
      </c>
      <c r="I10" s="94" t="s">
        <v>251</v>
      </c>
      <c r="J10" s="94" t="s">
        <v>287</v>
      </c>
      <c r="K10" s="94" t="s">
        <v>250</v>
      </c>
      <c r="L10" s="71" t="s">
        <v>3</v>
      </c>
      <c r="M10" s="7"/>
      <c r="N10" s="256" t="s">
        <v>46</v>
      </c>
      <c r="O10" s="257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</row>
    <row r="11" spans="1:190" s="109" customFormat="1" ht="21" hidden="1" customHeight="1" x14ac:dyDescent="0.35">
      <c r="A11" s="32"/>
      <c r="B11" s="271"/>
      <c r="C11" s="272"/>
      <c r="D11" s="272"/>
      <c r="E11" s="34"/>
      <c r="F11" s="34"/>
      <c r="G11" s="34"/>
      <c r="H11" s="290" t="s">
        <v>254</v>
      </c>
      <c r="I11" s="246" t="s">
        <v>256</v>
      </c>
      <c r="J11" s="100"/>
      <c r="K11" s="42"/>
      <c r="L11" s="244" t="s">
        <v>252</v>
      </c>
      <c r="M11" s="7"/>
      <c r="N11" s="241">
        <v>204041</v>
      </c>
      <c r="O11" s="7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</row>
    <row r="12" spans="1:190" s="109" customFormat="1" ht="18" hidden="1" customHeight="1" thickBot="1" x14ac:dyDescent="0.4">
      <c r="A12" s="32"/>
      <c r="B12" s="271"/>
      <c r="C12" s="272"/>
      <c r="D12" s="272"/>
      <c r="E12" s="34"/>
      <c r="F12" s="34"/>
      <c r="G12" s="34"/>
      <c r="H12" s="290"/>
      <c r="I12" s="246"/>
      <c r="J12" s="100"/>
      <c r="K12" s="42"/>
      <c r="L12" s="244"/>
      <c r="M12" s="7"/>
      <c r="N12" s="242"/>
      <c r="O12" s="74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</row>
    <row r="13" spans="1:190" s="109" customFormat="1" ht="18" customHeight="1" x14ac:dyDescent="0.35">
      <c r="A13" s="32"/>
      <c r="B13" s="271"/>
      <c r="C13" s="272"/>
      <c r="D13" s="272"/>
      <c r="E13" s="246" t="s">
        <v>94</v>
      </c>
      <c r="F13" s="246" t="s">
        <v>94</v>
      </c>
      <c r="G13" s="246" t="s">
        <v>273</v>
      </c>
      <c r="H13" s="290"/>
      <c r="I13" s="246"/>
      <c r="J13" s="246" t="s">
        <v>256</v>
      </c>
      <c r="K13" s="246" t="s">
        <v>255</v>
      </c>
      <c r="L13" s="244"/>
      <c r="M13" s="7"/>
      <c r="N13" s="242"/>
      <c r="O13" s="294">
        <v>244021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</row>
    <row r="14" spans="1:190" s="109" customFormat="1" ht="16.399999999999999" customHeight="1" x14ac:dyDescent="0.35">
      <c r="A14" s="32"/>
      <c r="B14" s="271"/>
      <c r="C14" s="272"/>
      <c r="D14" s="272"/>
      <c r="E14" s="246"/>
      <c r="F14" s="246"/>
      <c r="G14" s="246"/>
      <c r="H14" s="290"/>
      <c r="I14" s="246"/>
      <c r="J14" s="246"/>
      <c r="K14" s="246"/>
      <c r="L14" s="244"/>
      <c r="M14" s="7"/>
      <c r="N14" s="242"/>
      <c r="O14" s="263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</row>
    <row r="15" spans="1:190" s="109" customFormat="1" ht="22.5" customHeight="1" x14ac:dyDescent="0.35">
      <c r="A15" s="32"/>
      <c r="B15" s="273"/>
      <c r="C15" s="274"/>
      <c r="D15" s="274"/>
      <c r="E15" s="246"/>
      <c r="F15" s="246"/>
      <c r="G15" s="246"/>
      <c r="H15" s="290"/>
      <c r="I15" s="247"/>
      <c r="J15" s="247"/>
      <c r="K15" s="246"/>
      <c r="L15" s="245"/>
      <c r="M15" s="7"/>
      <c r="N15" s="243"/>
      <c r="O15" s="266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</row>
    <row r="16" spans="1:190" s="109" customFormat="1" ht="30.5" customHeight="1" x14ac:dyDescent="0.35">
      <c r="A16" s="32"/>
      <c r="B16" s="35"/>
      <c r="C16" s="275"/>
      <c r="D16" s="275"/>
      <c r="E16" s="152"/>
      <c r="F16" s="153"/>
      <c r="G16" s="154"/>
      <c r="H16" s="155"/>
      <c r="I16" s="69" t="str">
        <f>IF(E16="","",IF(E16='Podpůrná data'!$L$4,'Podpůrná data'!$F$4,IF(E16='Podpůrná data'!L5,'Podpůrná data'!F5,'Podpůrná data'!F4)))</f>
        <v/>
      </c>
      <c r="J16" s="69" t="str">
        <f>IF(I16="","",IF(E16='Podpůrná data'!$L$4,'Podpůrná data'!$G$4,IF(E16='Podpůrná data'!$L$5,'Podpůrná data'!$G$5,IF(E16='Podpůrná data'!L6,'Podpůrná data'!G4,""))))</f>
        <v/>
      </c>
      <c r="K16" s="69">
        <f>IFERROR(INT(ROUND(G16,8)*(VLOOKUP(INT(H16),'Podpůrná data'!$A$196:$C$240,2,FALSE))*(H16/(INT(H16)))),0)</f>
        <v>0</v>
      </c>
      <c r="L16" s="93">
        <f>IF(I16="",0,I16*K16)</f>
        <v>0</v>
      </c>
      <c r="M16" s="16">
        <f>IF(L16&gt;0,IF(ISTEXT(C16)=TRUE,0,1),0)</f>
        <v>0</v>
      </c>
      <c r="N16" s="77">
        <f>IF(L16&gt;0,1,0)</f>
        <v>0</v>
      </c>
      <c r="O16" s="78">
        <f>IF(L16&gt;0,1,0)</f>
        <v>0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</row>
    <row r="17" spans="1:190" s="109" customFormat="1" ht="14.5" customHeight="1" thickBot="1" x14ac:dyDescent="0.4">
      <c r="A17" s="32"/>
      <c r="B17" s="3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7"/>
      <c r="N17" s="75"/>
      <c r="O17" s="7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</row>
    <row r="18" spans="1:190" ht="15" customHeight="1" thickBot="1" x14ac:dyDescent="0.4"/>
    <row r="19" spans="1:190" s="109" customFormat="1" ht="51.5" customHeight="1" x14ac:dyDescent="0.35">
      <c r="A19" s="32"/>
      <c r="B19" s="269" t="s">
        <v>240</v>
      </c>
      <c r="C19" s="270"/>
      <c r="D19" s="270"/>
      <c r="E19" s="267" t="s">
        <v>247</v>
      </c>
      <c r="F19" s="267"/>
      <c r="G19" s="267"/>
      <c r="H19" s="267"/>
      <c r="I19" s="94" t="s">
        <v>248</v>
      </c>
      <c r="J19" s="267" t="s">
        <v>286</v>
      </c>
      <c r="K19" s="267"/>
      <c r="L19" s="71" t="s">
        <v>3</v>
      </c>
      <c r="M19" s="103"/>
      <c r="N19" s="103"/>
      <c r="O19" s="103"/>
      <c r="P19" s="10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</row>
    <row r="20" spans="1:190" s="109" customFormat="1" ht="21" hidden="1" customHeight="1" thickBot="1" x14ac:dyDescent="0.4">
      <c r="A20" s="32"/>
      <c r="B20" s="271"/>
      <c r="C20" s="272"/>
      <c r="D20" s="272"/>
      <c r="E20" s="100"/>
      <c r="F20" s="100"/>
      <c r="G20" s="100"/>
      <c r="H20" s="100"/>
      <c r="I20" s="100" t="s">
        <v>256</v>
      </c>
      <c r="J20" s="100"/>
      <c r="K20" s="100"/>
      <c r="L20" s="244" t="s">
        <v>252</v>
      </c>
      <c r="M20" s="103"/>
      <c r="N20" s="103"/>
      <c r="O20" s="103"/>
      <c r="P20" s="10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</row>
    <row r="21" spans="1:190" s="109" customFormat="1" ht="18" hidden="1" customHeight="1" thickTop="1" x14ac:dyDescent="0.35">
      <c r="A21" s="32"/>
      <c r="B21" s="271"/>
      <c r="C21" s="272"/>
      <c r="D21" s="272"/>
      <c r="E21" s="100"/>
      <c r="F21" s="100"/>
      <c r="G21" s="100"/>
      <c r="H21" s="100"/>
      <c r="I21" s="100"/>
      <c r="J21" s="100"/>
      <c r="K21" s="100"/>
      <c r="L21" s="244"/>
      <c r="M21" s="103"/>
      <c r="N21" s="103"/>
      <c r="O21" s="103"/>
      <c r="P21" s="10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</row>
    <row r="22" spans="1:190" s="109" customFormat="1" ht="18" customHeight="1" x14ac:dyDescent="0.35">
      <c r="A22" s="32"/>
      <c r="B22" s="271"/>
      <c r="C22" s="272"/>
      <c r="D22" s="272"/>
      <c r="E22" s="246" t="s">
        <v>279</v>
      </c>
      <c r="F22" s="246"/>
      <c r="G22" s="246"/>
      <c r="H22" s="246"/>
      <c r="I22" s="246" t="s">
        <v>256</v>
      </c>
      <c r="J22" s="246" t="s">
        <v>256</v>
      </c>
      <c r="K22" s="246"/>
      <c r="L22" s="244"/>
      <c r="M22" s="103"/>
      <c r="N22" s="103"/>
      <c r="O22" s="103"/>
      <c r="P22" s="10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</row>
    <row r="23" spans="1:190" s="109" customFormat="1" ht="16.399999999999999" customHeight="1" x14ac:dyDescent="0.35">
      <c r="A23" s="32"/>
      <c r="B23" s="271"/>
      <c r="C23" s="272"/>
      <c r="D23" s="272"/>
      <c r="E23" s="246"/>
      <c r="F23" s="246"/>
      <c r="G23" s="246"/>
      <c r="H23" s="246"/>
      <c r="I23" s="246"/>
      <c r="J23" s="246"/>
      <c r="K23" s="246"/>
      <c r="L23" s="244"/>
      <c r="M23" s="103"/>
      <c r="N23" s="103"/>
      <c r="O23" s="103"/>
      <c r="P23" s="10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</row>
    <row r="24" spans="1:190" s="109" customFormat="1" ht="16.399999999999999" customHeight="1" x14ac:dyDescent="0.35">
      <c r="A24" s="32"/>
      <c r="B24" s="273"/>
      <c r="C24" s="274"/>
      <c r="D24" s="274"/>
      <c r="E24" s="246"/>
      <c r="F24" s="246"/>
      <c r="G24" s="246"/>
      <c r="H24" s="246"/>
      <c r="I24" s="247"/>
      <c r="J24" s="247"/>
      <c r="K24" s="247"/>
      <c r="L24" s="245"/>
      <c r="M24" s="103"/>
      <c r="N24" s="103"/>
      <c r="O24" s="103"/>
      <c r="P24" s="10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</row>
    <row r="25" spans="1:190" s="109" customFormat="1" ht="23.5" customHeight="1" x14ac:dyDescent="0.35">
      <c r="A25" s="32"/>
      <c r="B25" s="35"/>
      <c r="C25" s="275"/>
      <c r="D25" s="275"/>
      <c r="E25" s="276"/>
      <c r="F25" s="277"/>
      <c r="G25" s="277"/>
      <c r="H25" s="278"/>
      <c r="I25" s="69" t="str">
        <f>IF(E25="","",'Podpůrná data'!$I$4)</f>
        <v/>
      </c>
      <c r="J25" s="268" t="str">
        <f>I25</f>
        <v/>
      </c>
      <c r="K25" s="268"/>
      <c r="L25" s="93">
        <f>IF(I25="",0,E25*I25)</f>
        <v>0</v>
      </c>
      <c r="M25" s="161"/>
      <c r="N25" s="103"/>
      <c r="O25" s="103"/>
      <c r="P25" s="10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</row>
    <row r="26" spans="1:190" s="109" customFormat="1" ht="14.5" customHeight="1" thickBot="1" x14ac:dyDescent="0.4">
      <c r="A26" s="32"/>
      <c r="B26" s="3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03"/>
      <c r="N26" s="103"/>
      <c r="O26" s="103"/>
      <c r="P26" s="10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</row>
    <row r="27" spans="1:190" ht="15" thickBot="1" x14ac:dyDescent="0.4"/>
    <row r="28" spans="1:190" s="109" customFormat="1" ht="54" customHeight="1" x14ac:dyDescent="0.35">
      <c r="A28" s="32"/>
      <c r="B28" s="269" t="s">
        <v>241</v>
      </c>
      <c r="C28" s="270"/>
      <c r="D28" s="270"/>
      <c r="E28" s="295" t="s">
        <v>100</v>
      </c>
      <c r="F28" s="295"/>
      <c r="G28" s="295"/>
      <c r="H28" s="95" t="s">
        <v>43</v>
      </c>
      <c r="I28" s="95" t="s">
        <v>95</v>
      </c>
      <c r="J28" s="284" t="s">
        <v>278</v>
      </c>
      <c r="K28" s="284"/>
      <c r="L28" s="71" t="s">
        <v>0</v>
      </c>
      <c r="M28" s="7"/>
      <c r="N28" s="260" t="s">
        <v>45</v>
      </c>
      <c r="O28" s="261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</row>
    <row r="29" spans="1:190" s="109" customFormat="1" ht="21" hidden="1" customHeight="1" thickBot="1" x14ac:dyDescent="0.4">
      <c r="A29" s="32"/>
      <c r="B29" s="271"/>
      <c r="C29" s="272"/>
      <c r="D29" s="272"/>
      <c r="E29" s="246" t="s">
        <v>94</v>
      </c>
      <c r="F29" s="246"/>
      <c r="G29" s="246"/>
      <c r="H29" s="290" t="s">
        <v>277</v>
      </c>
      <c r="I29" s="246" t="s">
        <v>257</v>
      </c>
      <c r="J29" s="100"/>
      <c r="K29" s="42"/>
      <c r="L29" s="244" t="s">
        <v>42</v>
      </c>
      <c r="M29" s="7"/>
      <c r="N29" s="262">
        <v>204032</v>
      </c>
      <c r="O29" s="263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</row>
    <row r="30" spans="1:190" s="109" customFormat="1" ht="18" hidden="1" customHeight="1" thickTop="1" x14ac:dyDescent="0.35">
      <c r="A30" s="32"/>
      <c r="B30" s="271"/>
      <c r="C30" s="272"/>
      <c r="D30" s="272"/>
      <c r="E30" s="246"/>
      <c r="F30" s="246"/>
      <c r="G30" s="246"/>
      <c r="H30" s="290"/>
      <c r="I30" s="246"/>
      <c r="J30" s="100"/>
      <c r="K30" s="42"/>
      <c r="L30" s="244"/>
      <c r="M30" s="7"/>
      <c r="N30" s="264"/>
      <c r="O30" s="263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</row>
    <row r="31" spans="1:190" s="109" customFormat="1" ht="18" customHeight="1" x14ac:dyDescent="0.35">
      <c r="A31" s="32"/>
      <c r="B31" s="271"/>
      <c r="C31" s="272"/>
      <c r="D31" s="272"/>
      <c r="E31" s="246"/>
      <c r="F31" s="246"/>
      <c r="G31" s="246"/>
      <c r="H31" s="290"/>
      <c r="I31" s="246"/>
      <c r="J31" s="246"/>
      <c r="K31" s="246"/>
      <c r="L31" s="244"/>
      <c r="M31" s="7"/>
      <c r="N31" s="264"/>
      <c r="O31" s="263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</row>
    <row r="32" spans="1:190" s="109" customFormat="1" ht="16.399999999999999" customHeight="1" x14ac:dyDescent="0.35">
      <c r="A32" s="32"/>
      <c r="B32" s="271"/>
      <c r="C32" s="272"/>
      <c r="D32" s="272"/>
      <c r="E32" s="246"/>
      <c r="F32" s="246"/>
      <c r="G32" s="246"/>
      <c r="H32" s="290"/>
      <c r="I32" s="246"/>
      <c r="J32" s="246"/>
      <c r="K32" s="246"/>
      <c r="L32" s="244"/>
      <c r="M32" s="7"/>
      <c r="N32" s="264"/>
      <c r="O32" s="263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</row>
    <row r="33" spans="1:190" s="109" customFormat="1" ht="16.399999999999999" customHeight="1" x14ac:dyDescent="0.35">
      <c r="A33" s="32"/>
      <c r="B33" s="271"/>
      <c r="C33" s="272"/>
      <c r="D33" s="272"/>
      <c r="E33" s="246"/>
      <c r="F33" s="246"/>
      <c r="G33" s="246"/>
      <c r="H33" s="290"/>
      <c r="I33" s="246"/>
      <c r="J33" s="247"/>
      <c r="K33" s="247"/>
      <c r="L33" s="244"/>
      <c r="M33" s="7"/>
      <c r="N33" s="265"/>
      <c r="O33" s="266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</row>
    <row r="34" spans="1:190" s="109" customFormat="1" ht="23.5" customHeight="1" x14ac:dyDescent="0.35">
      <c r="A34" s="32"/>
      <c r="B34" s="35"/>
      <c r="C34" s="279" t="s">
        <v>1</v>
      </c>
      <c r="D34" s="279"/>
      <c r="E34" s="280"/>
      <c r="F34" s="281"/>
      <c r="G34" s="281"/>
      <c r="H34" s="155"/>
      <c r="I34" s="69" t="str">
        <f>IF(E34="","",VLOOKUP(E34,'Podpůrná data'!$I$23:$J$192,2,FALSE))</f>
        <v/>
      </c>
      <c r="J34" s="268">
        <f>IF(H34="",0,H34*20)</f>
        <v>0</v>
      </c>
      <c r="K34" s="268"/>
      <c r="L34" s="93">
        <f>IF(I34="",0,I34*J34)</f>
        <v>0</v>
      </c>
      <c r="M34" s="16">
        <f>IF(L34&gt;0,IF(ISTEXT(C34)=TRUE,0,1),0)</f>
        <v>0</v>
      </c>
      <c r="N34" s="258">
        <f>IF(L34&gt;0,1,0)</f>
        <v>0</v>
      </c>
      <c r="O34" s="259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</row>
    <row r="35" spans="1:190" s="109" customFormat="1" ht="32" customHeight="1" x14ac:dyDescent="0.35">
      <c r="A35" s="32"/>
      <c r="B35" s="36"/>
      <c r="C35" s="286"/>
      <c r="D35" s="286"/>
      <c r="E35" s="162"/>
      <c r="F35" s="162"/>
      <c r="G35" s="162"/>
      <c r="H35" s="162"/>
      <c r="I35" s="162"/>
      <c r="J35" s="162"/>
      <c r="K35" s="162"/>
      <c r="L35" s="163"/>
      <c r="M35" s="7"/>
      <c r="N35" s="79"/>
      <c r="O35" s="80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</row>
    <row r="36" spans="1:190" s="109" customFormat="1" ht="24" customHeight="1" x14ac:dyDescent="0.35">
      <c r="A36" s="32"/>
      <c r="B36" s="36"/>
      <c r="C36" s="162"/>
      <c r="D36" s="162" t="s">
        <v>2</v>
      </c>
      <c r="E36" s="280"/>
      <c r="F36" s="281"/>
      <c r="G36" s="281"/>
      <c r="H36" s="155"/>
      <c r="I36" s="69" t="str">
        <f>IF(E36="","",VLOOKUP(E36,'Podpůrná data'!$I$23:$J$192,2,FALSE))</f>
        <v/>
      </c>
      <c r="J36" s="268">
        <f>IF(H36="",0,H36*20)</f>
        <v>0</v>
      </c>
      <c r="K36" s="268"/>
      <c r="L36" s="93">
        <f>IF(I36="",0,I36*J36)</f>
        <v>0</v>
      </c>
      <c r="M36" s="16"/>
      <c r="N36" s="258">
        <f>IF(L36&gt;0,1,0)</f>
        <v>0</v>
      </c>
      <c r="O36" s="259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</row>
    <row r="37" spans="1:190" s="109" customFormat="1" ht="32.5" customHeight="1" x14ac:dyDescent="0.35">
      <c r="A37" s="32"/>
      <c r="B37" s="36"/>
      <c r="C37" s="162"/>
      <c r="D37" s="162"/>
      <c r="E37" s="162"/>
      <c r="F37" s="162"/>
      <c r="G37" s="162"/>
      <c r="H37" s="164"/>
      <c r="I37" s="162"/>
      <c r="J37" s="162"/>
      <c r="K37" s="162"/>
      <c r="L37" s="163"/>
      <c r="M37" s="7"/>
      <c r="N37" s="79"/>
      <c r="O37" s="80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</row>
    <row r="38" spans="1:190" ht="29.5" hidden="1" customHeight="1" x14ac:dyDescent="0.35">
      <c r="B38" s="97"/>
      <c r="C38" s="20"/>
      <c r="D38" s="20"/>
      <c r="E38" s="20"/>
      <c r="F38" s="20"/>
      <c r="G38" s="20"/>
      <c r="H38" s="20"/>
      <c r="I38" s="20"/>
      <c r="J38" s="20"/>
      <c r="K38" s="20"/>
      <c r="L38" s="96"/>
      <c r="N38" s="79"/>
      <c r="O38" s="80"/>
    </row>
    <row r="39" spans="1:190" ht="28" customHeight="1" thickBot="1" x14ac:dyDescent="0.4">
      <c r="B39" s="98"/>
      <c r="C39" s="17"/>
      <c r="D39" s="17"/>
      <c r="E39" s="17"/>
      <c r="F39" s="17"/>
      <c r="G39" s="17"/>
      <c r="H39" s="17"/>
      <c r="I39" s="107" t="s">
        <v>3</v>
      </c>
      <c r="J39" s="285">
        <f>J34+J36</f>
        <v>0</v>
      </c>
      <c r="K39" s="285"/>
      <c r="L39" s="108">
        <f>L34+L36</f>
        <v>0</v>
      </c>
      <c r="N39" s="282">
        <f>N34+N36</f>
        <v>0</v>
      </c>
      <c r="O39" s="283"/>
      <c r="R39" s="32" t="str">
        <f>IF(J39&gt;120,"Pozor, maximální celkový počet pracovních dní (člověkodnů) je 120.","")</f>
        <v/>
      </c>
    </row>
    <row r="40" spans="1:190" ht="15" thickBot="1" x14ac:dyDescent="0.4">
      <c r="K40" s="99"/>
    </row>
    <row r="41" spans="1:190" s="109" customFormat="1" ht="45" customHeight="1" x14ac:dyDescent="0.35">
      <c r="A41" s="32"/>
      <c r="B41" s="269" t="s">
        <v>244</v>
      </c>
      <c r="C41" s="270"/>
      <c r="D41" s="270"/>
      <c r="E41" s="267" t="s">
        <v>245</v>
      </c>
      <c r="F41" s="267"/>
      <c r="G41" s="267"/>
      <c r="H41" s="267"/>
      <c r="I41" s="267" t="s">
        <v>340</v>
      </c>
      <c r="J41" s="267"/>
      <c r="K41" s="267"/>
      <c r="L41" s="71" t="s">
        <v>246</v>
      </c>
      <c r="M41" s="7"/>
      <c r="N41" s="103"/>
      <c r="O41" s="103"/>
      <c r="P41" s="10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</row>
    <row r="42" spans="1:190" s="109" customFormat="1" ht="21" hidden="1" customHeight="1" thickBot="1" x14ac:dyDescent="0.4">
      <c r="A42" s="32"/>
      <c r="B42" s="271"/>
      <c r="C42" s="272"/>
      <c r="D42" s="272"/>
      <c r="E42" s="287" t="s">
        <v>330</v>
      </c>
      <c r="F42" s="287"/>
      <c r="G42" s="287"/>
      <c r="H42" s="287"/>
      <c r="I42" s="246" t="s">
        <v>331</v>
      </c>
      <c r="J42" s="246"/>
      <c r="K42" s="246"/>
      <c r="L42" s="244" t="s">
        <v>252</v>
      </c>
      <c r="M42" s="7"/>
      <c r="N42" s="103" t="s">
        <v>104</v>
      </c>
      <c r="O42" s="103"/>
      <c r="P42" s="10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</row>
    <row r="43" spans="1:190" s="109" customFormat="1" ht="18" hidden="1" customHeight="1" thickTop="1" x14ac:dyDescent="0.35">
      <c r="A43" s="32"/>
      <c r="B43" s="271"/>
      <c r="C43" s="272"/>
      <c r="D43" s="272"/>
      <c r="E43" s="287"/>
      <c r="F43" s="287"/>
      <c r="G43" s="287"/>
      <c r="H43" s="287"/>
      <c r="I43" s="246"/>
      <c r="J43" s="246"/>
      <c r="K43" s="246"/>
      <c r="L43" s="244"/>
      <c r="M43" s="7"/>
      <c r="N43" s="103"/>
      <c r="O43" s="103"/>
      <c r="P43" s="10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</row>
    <row r="44" spans="1:190" s="109" customFormat="1" ht="18" customHeight="1" x14ac:dyDescent="0.35">
      <c r="A44" s="32"/>
      <c r="B44" s="271"/>
      <c r="C44" s="272"/>
      <c r="D44" s="272"/>
      <c r="E44" s="287"/>
      <c r="F44" s="287"/>
      <c r="G44" s="287"/>
      <c r="H44" s="287"/>
      <c r="I44" s="246"/>
      <c r="J44" s="246"/>
      <c r="K44" s="246"/>
      <c r="L44" s="244"/>
      <c r="M44" s="7"/>
      <c r="N44" s="103"/>
      <c r="O44" s="103"/>
      <c r="P44" s="10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</row>
    <row r="45" spans="1:190" s="109" customFormat="1" ht="16.399999999999999" hidden="1" customHeight="1" x14ac:dyDescent="0.35">
      <c r="A45" s="32"/>
      <c r="B45" s="271"/>
      <c r="C45" s="272"/>
      <c r="D45" s="272"/>
      <c r="E45" s="287"/>
      <c r="F45" s="287"/>
      <c r="G45" s="287"/>
      <c r="H45" s="287"/>
      <c r="I45" s="246"/>
      <c r="J45" s="246"/>
      <c r="K45" s="246"/>
      <c r="L45" s="244"/>
      <c r="M45" s="7"/>
      <c r="N45" s="103"/>
      <c r="O45" s="103"/>
      <c r="P45" s="10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</row>
    <row r="46" spans="1:190" s="109" customFormat="1" ht="16.399999999999999" customHeight="1" x14ac:dyDescent="0.35">
      <c r="A46" s="32"/>
      <c r="B46" s="273"/>
      <c r="C46" s="274"/>
      <c r="D46" s="274"/>
      <c r="E46" s="287"/>
      <c r="F46" s="287"/>
      <c r="G46" s="287"/>
      <c r="H46" s="287"/>
      <c r="I46" s="247"/>
      <c r="J46" s="247"/>
      <c r="K46" s="247"/>
      <c r="L46" s="245"/>
      <c r="M46" s="7"/>
      <c r="N46" s="103"/>
      <c r="O46" s="103"/>
      <c r="P46" s="10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</row>
    <row r="47" spans="1:190" s="109" customFormat="1" ht="33" customHeight="1" x14ac:dyDescent="0.35">
      <c r="A47" s="32"/>
      <c r="B47" s="35"/>
      <c r="C47" s="275"/>
      <c r="D47" s="275"/>
      <c r="E47" s="276"/>
      <c r="F47" s="277"/>
      <c r="G47" s="277"/>
      <c r="H47" s="278"/>
      <c r="I47" s="268" t="str">
        <f>IF(E47="","",'Podpůrná data'!$J$4)</f>
        <v/>
      </c>
      <c r="J47" s="268"/>
      <c r="K47" s="268"/>
      <c r="L47" s="93">
        <f>IF(I47="",0,E47*I47)</f>
        <v>0</v>
      </c>
      <c r="M47" s="111">
        <f>IF(L47&gt;0,IF(ISTEXT(C47)=TRUE,0,1),0)</f>
        <v>0</v>
      </c>
      <c r="N47" s="103"/>
      <c r="O47" s="103"/>
      <c r="P47" s="10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</row>
    <row r="48" spans="1:190" s="109" customFormat="1" ht="16.5" customHeight="1" thickBot="1" x14ac:dyDescent="0.4">
      <c r="A48" s="32"/>
      <c r="B48" s="37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7"/>
      <c r="N48" s="103"/>
      <c r="O48" s="103"/>
      <c r="P48" s="10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</row>
    <row r="49" spans="1:190" ht="15" thickBot="1" x14ac:dyDescent="0.4"/>
    <row r="50" spans="1:190" s="109" customFormat="1" ht="59" customHeight="1" thickBot="1" x14ac:dyDescent="0.4">
      <c r="A50" s="32"/>
      <c r="B50" s="269" t="s">
        <v>242</v>
      </c>
      <c r="C50" s="270"/>
      <c r="D50" s="270"/>
      <c r="E50" s="267" t="s">
        <v>44</v>
      </c>
      <c r="F50" s="267"/>
      <c r="G50" s="94" t="s">
        <v>312</v>
      </c>
      <c r="H50" s="94" t="s">
        <v>253</v>
      </c>
      <c r="I50" s="95" t="s">
        <v>251</v>
      </c>
      <c r="J50" s="267" t="s">
        <v>250</v>
      </c>
      <c r="K50" s="267"/>
      <c r="L50" s="71" t="s">
        <v>3</v>
      </c>
      <c r="M50" s="7"/>
      <c r="N50" s="256" t="s">
        <v>45</v>
      </c>
      <c r="O50" s="257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</row>
    <row r="51" spans="1:190" s="109" customFormat="1" ht="21" hidden="1" customHeight="1" thickBot="1" x14ac:dyDescent="0.4">
      <c r="A51" s="32"/>
      <c r="B51" s="271"/>
      <c r="C51" s="272"/>
      <c r="D51" s="272"/>
      <c r="E51" s="34"/>
      <c r="F51" s="34"/>
      <c r="G51" s="34"/>
      <c r="H51" s="288" t="s">
        <v>274</v>
      </c>
      <c r="I51" s="246" t="s">
        <v>256</v>
      </c>
      <c r="J51" s="100"/>
      <c r="K51" s="42"/>
      <c r="L51" s="244" t="s">
        <v>252</v>
      </c>
      <c r="M51" s="7"/>
      <c r="N51" s="296">
        <v>244021</v>
      </c>
      <c r="O51" s="297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</row>
    <row r="52" spans="1:190" s="109" customFormat="1" ht="18" hidden="1" customHeight="1" thickTop="1" x14ac:dyDescent="0.35">
      <c r="A52" s="32"/>
      <c r="B52" s="271"/>
      <c r="C52" s="272"/>
      <c r="D52" s="272"/>
      <c r="E52" s="34"/>
      <c r="F52" s="34"/>
      <c r="G52" s="34"/>
      <c r="H52" s="288"/>
      <c r="I52" s="246"/>
      <c r="J52" s="100"/>
      <c r="K52" s="42"/>
      <c r="L52" s="244"/>
      <c r="M52" s="7"/>
      <c r="N52" s="262"/>
      <c r="O52" s="294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</row>
    <row r="53" spans="1:190" s="109" customFormat="1" ht="18" customHeight="1" x14ac:dyDescent="0.35">
      <c r="A53" s="32"/>
      <c r="B53" s="271"/>
      <c r="C53" s="272"/>
      <c r="D53" s="272"/>
      <c r="E53" s="246" t="s">
        <v>332</v>
      </c>
      <c r="F53" s="246"/>
      <c r="G53" s="246" t="s">
        <v>311</v>
      </c>
      <c r="H53" s="288"/>
      <c r="I53" s="246"/>
      <c r="J53" s="246" t="s">
        <v>255</v>
      </c>
      <c r="K53" s="246"/>
      <c r="L53" s="244"/>
      <c r="M53" s="7"/>
      <c r="N53" s="262"/>
      <c r="O53" s="294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</row>
    <row r="54" spans="1:190" s="109" customFormat="1" ht="16.399999999999999" customHeight="1" x14ac:dyDescent="0.35">
      <c r="A54" s="32"/>
      <c r="B54" s="271"/>
      <c r="C54" s="272"/>
      <c r="D54" s="272"/>
      <c r="E54" s="246"/>
      <c r="F54" s="246"/>
      <c r="G54" s="246"/>
      <c r="H54" s="288"/>
      <c r="I54" s="246"/>
      <c r="J54" s="246"/>
      <c r="K54" s="246"/>
      <c r="L54" s="244"/>
      <c r="M54" s="7"/>
      <c r="N54" s="262"/>
      <c r="O54" s="294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</row>
    <row r="55" spans="1:190" s="109" customFormat="1" ht="16.399999999999999" customHeight="1" x14ac:dyDescent="0.35">
      <c r="A55" s="32"/>
      <c r="B55" s="273"/>
      <c r="C55" s="274"/>
      <c r="D55" s="274"/>
      <c r="E55" s="246"/>
      <c r="F55" s="246"/>
      <c r="G55" s="246"/>
      <c r="H55" s="288"/>
      <c r="I55" s="247"/>
      <c r="J55" s="247"/>
      <c r="K55" s="247"/>
      <c r="L55" s="245"/>
      <c r="M55" s="7"/>
      <c r="N55" s="298"/>
      <c r="O55" s="299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</row>
    <row r="56" spans="1:190" s="109" customFormat="1" ht="23.5" customHeight="1" x14ac:dyDescent="0.35">
      <c r="A56" s="32"/>
      <c r="B56" s="35"/>
      <c r="C56" s="275"/>
      <c r="D56" s="275"/>
      <c r="E56" s="300"/>
      <c r="F56" s="301"/>
      <c r="G56" s="154"/>
      <c r="H56" s="155"/>
      <c r="I56" s="69" t="str">
        <f>IF(E56="","",'Podpůrná data'!$F$6)</f>
        <v/>
      </c>
      <c r="J56" s="268">
        <f>IFERROR(INT(ROUND(E56,8)*(VLOOKUP(INT(H56),'Podpůrná data'!$A$196:$C$240,2,FALSE))*(H56/(INT(H56)))),0)</f>
        <v>0</v>
      </c>
      <c r="K56" s="268"/>
      <c r="L56" s="93">
        <f>IF(I56="",0,I56*J56)</f>
        <v>0</v>
      </c>
      <c r="M56" s="16">
        <f>IF(L56&gt;0,IF(ISTEXT(C56)=TRUE,0,1),0)</f>
        <v>0</v>
      </c>
      <c r="N56" s="258">
        <f>IF(L56&gt;0,G56,0)</f>
        <v>0</v>
      </c>
      <c r="O56" s="259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</row>
    <row r="57" spans="1:190" s="109" customFormat="1" ht="14.5" customHeight="1" thickBot="1" x14ac:dyDescent="0.4">
      <c r="A57" s="32"/>
      <c r="B57" s="37"/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7"/>
      <c r="N57" s="75"/>
      <c r="O57" s="76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</row>
    <row r="58" spans="1:190" ht="15" thickBot="1" x14ac:dyDescent="0.4"/>
    <row r="59" spans="1:190" s="109" customFormat="1" ht="59.5" customHeight="1" thickBot="1" x14ac:dyDescent="0.4">
      <c r="A59" s="32"/>
      <c r="B59" s="269" t="s">
        <v>243</v>
      </c>
      <c r="C59" s="270"/>
      <c r="D59" s="270"/>
      <c r="E59" s="267" t="s">
        <v>44</v>
      </c>
      <c r="F59" s="267"/>
      <c r="G59" s="94" t="s">
        <v>312</v>
      </c>
      <c r="H59" s="94" t="s">
        <v>253</v>
      </c>
      <c r="I59" s="94" t="s">
        <v>251</v>
      </c>
      <c r="J59" s="267" t="s">
        <v>250</v>
      </c>
      <c r="K59" s="267"/>
      <c r="L59" s="71" t="s">
        <v>3</v>
      </c>
      <c r="M59" s="7"/>
      <c r="N59" s="256" t="s">
        <v>45</v>
      </c>
      <c r="O59" s="257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</row>
    <row r="60" spans="1:190" s="109" customFormat="1" ht="21" hidden="1" customHeight="1" thickBot="1" x14ac:dyDescent="0.4">
      <c r="A60" s="32"/>
      <c r="B60" s="271"/>
      <c r="C60" s="272"/>
      <c r="D60" s="272"/>
      <c r="E60" s="34"/>
      <c r="F60" s="34"/>
      <c r="G60" s="34"/>
      <c r="H60" s="288" t="s">
        <v>275</v>
      </c>
      <c r="I60" s="246" t="s">
        <v>256</v>
      </c>
      <c r="J60" s="100"/>
      <c r="K60" s="42"/>
      <c r="L60" s="244" t="s">
        <v>252</v>
      </c>
      <c r="M60" s="7"/>
      <c r="N60" s="296">
        <v>244021</v>
      </c>
      <c r="O60" s="297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</row>
    <row r="61" spans="1:190" s="109" customFormat="1" ht="18" hidden="1" customHeight="1" thickTop="1" x14ac:dyDescent="0.35">
      <c r="A61" s="32"/>
      <c r="B61" s="271"/>
      <c r="C61" s="272"/>
      <c r="D61" s="272"/>
      <c r="E61" s="34"/>
      <c r="F61" s="34"/>
      <c r="G61" s="34"/>
      <c r="H61" s="288"/>
      <c r="I61" s="246"/>
      <c r="J61" s="100"/>
      <c r="K61" s="42"/>
      <c r="L61" s="244"/>
      <c r="M61" s="7"/>
      <c r="N61" s="262"/>
      <c r="O61" s="294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</row>
    <row r="62" spans="1:190" s="109" customFormat="1" ht="18" customHeight="1" x14ac:dyDescent="0.35">
      <c r="A62" s="32"/>
      <c r="B62" s="271"/>
      <c r="C62" s="272"/>
      <c r="D62" s="272"/>
      <c r="E62" s="246" t="s">
        <v>276</v>
      </c>
      <c r="F62" s="246"/>
      <c r="G62" s="246" t="s">
        <v>311</v>
      </c>
      <c r="H62" s="288"/>
      <c r="I62" s="246"/>
      <c r="J62" s="246" t="s">
        <v>255</v>
      </c>
      <c r="K62" s="246"/>
      <c r="L62" s="244"/>
      <c r="M62" s="7"/>
      <c r="N62" s="262"/>
      <c r="O62" s="294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</row>
    <row r="63" spans="1:190" s="109" customFormat="1" ht="16.399999999999999" customHeight="1" x14ac:dyDescent="0.35">
      <c r="A63" s="32"/>
      <c r="B63" s="271"/>
      <c r="C63" s="272"/>
      <c r="D63" s="272"/>
      <c r="E63" s="246"/>
      <c r="F63" s="246"/>
      <c r="G63" s="246"/>
      <c r="H63" s="288"/>
      <c r="I63" s="246"/>
      <c r="J63" s="246"/>
      <c r="K63" s="246"/>
      <c r="L63" s="244"/>
      <c r="M63" s="7"/>
      <c r="N63" s="262"/>
      <c r="O63" s="294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</row>
    <row r="64" spans="1:190" s="109" customFormat="1" ht="16" customHeight="1" x14ac:dyDescent="0.35">
      <c r="A64" s="32"/>
      <c r="B64" s="273"/>
      <c r="C64" s="274"/>
      <c r="D64" s="274"/>
      <c r="E64" s="246"/>
      <c r="F64" s="246"/>
      <c r="G64" s="246"/>
      <c r="H64" s="288"/>
      <c r="I64" s="247"/>
      <c r="J64" s="247"/>
      <c r="K64" s="247"/>
      <c r="L64" s="245"/>
      <c r="M64" s="7"/>
      <c r="N64" s="298"/>
      <c r="O64" s="299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</row>
    <row r="65" spans="1:190" s="109" customFormat="1" ht="23.5" customHeight="1" x14ac:dyDescent="0.35">
      <c r="A65" s="32"/>
      <c r="B65" s="35"/>
      <c r="C65" s="275"/>
      <c r="D65" s="275"/>
      <c r="E65" s="300"/>
      <c r="F65" s="301"/>
      <c r="G65" s="154"/>
      <c r="H65" s="155"/>
      <c r="I65" s="69" t="str">
        <f>IF(E65="","",'Podpůrná data'!$F$7)</f>
        <v/>
      </c>
      <c r="J65" s="268">
        <f>IFERROR(INT(ROUND(E65,8)*(VLOOKUP(INT(H65),'Podpůrná data'!$A$196:$C$240,2,FALSE))*(H65/(INT(H65)))),0)</f>
        <v>0</v>
      </c>
      <c r="K65" s="268"/>
      <c r="L65" s="93">
        <f>IF(I65="",0,I65*J65)</f>
        <v>0</v>
      </c>
      <c r="M65" s="16">
        <f>IF(L65&gt;0,IF(ISTEXT(C65)=TRUE,0,1),0)</f>
        <v>0</v>
      </c>
      <c r="N65" s="258">
        <f>IF(L65&gt;0,G65,0)</f>
        <v>0</v>
      </c>
      <c r="O65" s="259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</row>
    <row r="66" spans="1:190" s="109" customFormat="1" ht="16" customHeight="1" thickBot="1" x14ac:dyDescent="0.4">
      <c r="A66" s="32"/>
      <c r="B66" s="37"/>
      <c r="C66" s="17"/>
      <c r="D66" s="17"/>
      <c r="E66" s="17"/>
      <c r="F66" s="17"/>
      <c r="G66" s="17"/>
      <c r="H66" s="17"/>
      <c r="I66" s="17"/>
      <c r="J66" s="17"/>
      <c r="K66" s="17"/>
      <c r="L66" s="18"/>
      <c r="M66" s="7"/>
      <c r="N66" s="75"/>
      <c r="O66" s="7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</row>
    <row r="67" spans="1:190" ht="16" customHeight="1" x14ac:dyDescent="0.35"/>
    <row r="68" spans="1:190" ht="16" customHeight="1" x14ac:dyDescent="0.35">
      <c r="C68" s="32"/>
      <c r="D68" s="32"/>
      <c r="E68" s="32"/>
      <c r="F68" s="32"/>
      <c r="G68" s="32"/>
      <c r="M68" s="32"/>
    </row>
    <row r="69" spans="1:190" ht="16" customHeight="1" x14ac:dyDescent="0.35">
      <c r="C69" s="32"/>
      <c r="D69" s="32"/>
      <c r="E69" s="32"/>
      <c r="F69" s="32"/>
      <c r="G69" s="32"/>
      <c r="M69" s="32"/>
    </row>
    <row r="70" spans="1:190" ht="16" customHeight="1" x14ac:dyDescent="0.35">
      <c r="C70" s="32"/>
      <c r="D70" s="32"/>
      <c r="E70" s="32"/>
      <c r="F70" s="32"/>
      <c r="G70" s="32"/>
      <c r="M70" s="32"/>
    </row>
    <row r="71" spans="1:190" ht="16" customHeight="1" x14ac:dyDescent="0.35">
      <c r="C71" s="32"/>
      <c r="D71" s="32"/>
      <c r="E71" s="32"/>
      <c r="F71" s="32"/>
      <c r="G71" s="32"/>
      <c r="M71" s="32"/>
    </row>
    <row r="72" spans="1:190" ht="16" customHeight="1" x14ac:dyDescent="0.35">
      <c r="C72" s="32"/>
      <c r="D72" s="32"/>
      <c r="E72" s="32"/>
      <c r="F72" s="32"/>
      <c r="G72" s="32"/>
      <c r="M72" s="32"/>
    </row>
    <row r="73" spans="1:190" ht="16" customHeight="1" x14ac:dyDescent="0.35">
      <c r="C73" s="32"/>
      <c r="D73" s="32"/>
      <c r="E73" s="32"/>
      <c r="F73" s="32"/>
      <c r="G73" s="32"/>
      <c r="M73" s="32"/>
    </row>
    <row r="74" spans="1:190" ht="16" customHeight="1" x14ac:dyDescent="0.35">
      <c r="C74" s="32"/>
      <c r="D74" s="32"/>
      <c r="E74" s="32"/>
      <c r="F74" s="32"/>
      <c r="G74" s="32"/>
      <c r="M74" s="32"/>
    </row>
    <row r="75" spans="1:190" ht="16" customHeight="1" x14ac:dyDescent="0.35"/>
    <row r="76" spans="1:190" ht="16" customHeight="1" x14ac:dyDescent="0.35"/>
    <row r="77" spans="1:190" ht="16" customHeight="1" x14ac:dyDescent="0.35"/>
    <row r="78" spans="1:190" ht="16" customHeight="1" x14ac:dyDescent="0.35"/>
    <row r="79" spans="1:190" ht="16" customHeight="1" x14ac:dyDescent="0.35"/>
    <row r="80" spans="1:190" ht="16" customHeight="1" x14ac:dyDescent="0.35"/>
    <row r="81" ht="16" customHeight="1" x14ac:dyDescent="0.35"/>
    <row r="82" ht="16" customHeight="1" x14ac:dyDescent="0.35"/>
    <row r="83" ht="16" customHeight="1" x14ac:dyDescent="0.35"/>
    <row r="84" ht="16" customHeight="1" x14ac:dyDescent="0.35"/>
    <row r="85" ht="16" customHeight="1" x14ac:dyDescent="0.35"/>
    <row r="86" ht="16" customHeight="1" x14ac:dyDescent="0.35"/>
    <row r="87" ht="16" customHeight="1" x14ac:dyDescent="0.35"/>
    <row r="88" ht="16" customHeight="1" x14ac:dyDescent="0.35"/>
    <row r="89" ht="16" customHeight="1" x14ac:dyDescent="0.35"/>
    <row r="90" ht="16" customHeight="1" x14ac:dyDescent="0.35"/>
    <row r="91" ht="16" customHeight="1" x14ac:dyDescent="0.35"/>
    <row r="92" ht="16" customHeight="1" x14ac:dyDescent="0.35"/>
    <row r="93" ht="16" customHeight="1" x14ac:dyDescent="0.35"/>
    <row r="94" ht="16" customHeight="1" x14ac:dyDescent="0.35"/>
    <row r="95" ht="16" customHeight="1" x14ac:dyDescent="0.35"/>
    <row r="96" ht="16" customHeight="1" x14ac:dyDescent="0.35"/>
    <row r="97" ht="16" customHeight="1" x14ac:dyDescent="0.35"/>
    <row r="98" ht="16" customHeight="1" x14ac:dyDescent="0.35"/>
    <row r="99" ht="16" customHeight="1" x14ac:dyDescent="0.35"/>
    <row r="100" ht="16" customHeight="1" x14ac:dyDescent="0.35"/>
    <row r="101" ht="16" customHeight="1" x14ac:dyDescent="0.35"/>
    <row r="102" ht="16" customHeight="1" x14ac:dyDescent="0.35"/>
    <row r="103" ht="16" customHeight="1" x14ac:dyDescent="0.35"/>
    <row r="104" ht="16" customHeight="1" x14ac:dyDescent="0.35"/>
    <row r="105" ht="16" customHeight="1" x14ac:dyDescent="0.35"/>
    <row r="106" ht="16" customHeight="1" x14ac:dyDescent="0.35"/>
    <row r="107" ht="16" customHeight="1" x14ac:dyDescent="0.35"/>
    <row r="108" ht="16" customHeight="1" x14ac:dyDescent="0.35"/>
    <row r="109" ht="16" customHeight="1" x14ac:dyDescent="0.35"/>
    <row r="110" ht="16" customHeight="1" x14ac:dyDescent="0.35"/>
    <row r="111" ht="16" customHeight="1" x14ac:dyDescent="0.35"/>
    <row r="112" ht="16" customHeight="1" x14ac:dyDescent="0.35"/>
    <row r="113" ht="16" customHeight="1" x14ac:dyDescent="0.35"/>
    <row r="114" ht="16" customHeight="1" x14ac:dyDescent="0.35"/>
    <row r="115" ht="16" customHeight="1" x14ac:dyDescent="0.35"/>
    <row r="116" ht="16" customHeight="1" x14ac:dyDescent="0.35"/>
    <row r="117" ht="16" customHeight="1" x14ac:dyDescent="0.35"/>
    <row r="118" ht="16" customHeight="1" x14ac:dyDescent="0.35"/>
    <row r="119" ht="16" customHeight="1" x14ac:dyDescent="0.35"/>
    <row r="120" ht="16" customHeight="1" x14ac:dyDescent="0.35"/>
    <row r="121" ht="16" customHeight="1" x14ac:dyDescent="0.35"/>
    <row r="122" ht="16" customHeight="1" x14ac:dyDescent="0.35"/>
    <row r="123" ht="16" customHeight="1" x14ac:dyDescent="0.35"/>
    <row r="124" ht="16" customHeight="1" x14ac:dyDescent="0.35"/>
    <row r="125" ht="16" customHeight="1" x14ac:dyDescent="0.35"/>
    <row r="126" ht="16" customHeight="1" x14ac:dyDescent="0.35"/>
    <row r="127" ht="16" customHeight="1" x14ac:dyDescent="0.35"/>
    <row r="128" ht="16" customHeight="1" x14ac:dyDescent="0.35"/>
    <row r="129" ht="16" customHeight="1" x14ac:dyDescent="0.35"/>
    <row r="130" ht="16" customHeight="1" x14ac:dyDescent="0.35"/>
    <row r="131" ht="16" customHeight="1" x14ac:dyDescent="0.35"/>
    <row r="132" ht="16" customHeight="1" x14ac:dyDescent="0.35"/>
    <row r="133" ht="16" customHeight="1" x14ac:dyDescent="0.35"/>
    <row r="134" ht="16" customHeight="1" x14ac:dyDescent="0.35"/>
    <row r="135" ht="16" customHeight="1" x14ac:dyDescent="0.35"/>
    <row r="136" ht="16" customHeight="1" x14ac:dyDescent="0.35"/>
    <row r="137" ht="16" customHeight="1" x14ac:dyDescent="0.35"/>
    <row r="138" ht="16" customHeight="1" x14ac:dyDescent="0.35"/>
    <row r="139" ht="16" customHeight="1" x14ac:dyDescent="0.35"/>
    <row r="140" ht="16" customHeight="1" x14ac:dyDescent="0.35"/>
    <row r="141" ht="16" customHeight="1" x14ac:dyDescent="0.35"/>
    <row r="142" ht="16" customHeight="1" x14ac:dyDescent="0.35"/>
    <row r="143" ht="16" customHeight="1" x14ac:dyDescent="0.35"/>
    <row r="144" ht="16" customHeight="1" x14ac:dyDescent="0.35"/>
    <row r="145" ht="16" customHeight="1" x14ac:dyDescent="0.35"/>
    <row r="146" ht="16" customHeight="1" x14ac:dyDescent="0.35"/>
    <row r="147" ht="16" customHeight="1" x14ac:dyDescent="0.35"/>
    <row r="148" ht="16" customHeight="1" x14ac:dyDescent="0.35"/>
    <row r="149" ht="16" customHeight="1" x14ac:dyDescent="0.35"/>
    <row r="150" ht="16" customHeight="1" x14ac:dyDescent="0.35"/>
    <row r="151" ht="16" customHeight="1" x14ac:dyDescent="0.35"/>
    <row r="152" ht="16" customHeight="1" x14ac:dyDescent="0.35"/>
    <row r="153" ht="16" customHeight="1" x14ac:dyDescent="0.35"/>
    <row r="154" ht="16" customHeight="1" x14ac:dyDescent="0.35"/>
    <row r="155" ht="16" customHeight="1" x14ac:dyDescent="0.35"/>
    <row r="156" ht="16" customHeight="1" x14ac:dyDescent="0.35"/>
    <row r="157" ht="16" customHeight="1" x14ac:dyDescent="0.35"/>
    <row r="158" ht="16" customHeight="1" x14ac:dyDescent="0.35"/>
    <row r="159" ht="16" customHeight="1" x14ac:dyDescent="0.35"/>
    <row r="160" ht="16" customHeight="1" x14ac:dyDescent="0.35"/>
    <row r="161" ht="16" customHeight="1" x14ac:dyDescent="0.35"/>
    <row r="162" ht="16" customHeight="1" x14ac:dyDescent="0.35"/>
    <row r="163" ht="16" customHeight="1" x14ac:dyDescent="0.35"/>
    <row r="164" ht="16" customHeight="1" x14ac:dyDescent="0.35"/>
    <row r="165" ht="16" customHeight="1" x14ac:dyDescent="0.35"/>
    <row r="166" ht="16" customHeight="1" x14ac:dyDescent="0.35"/>
    <row r="167" ht="16" customHeight="1" x14ac:dyDescent="0.35"/>
    <row r="168" ht="16" customHeight="1" x14ac:dyDescent="0.35"/>
    <row r="169" ht="16" customHeight="1" x14ac:dyDescent="0.35"/>
    <row r="170" ht="16" customHeight="1" x14ac:dyDescent="0.35"/>
    <row r="171" ht="16" customHeight="1" x14ac:dyDescent="0.35"/>
    <row r="172" ht="16" customHeight="1" x14ac:dyDescent="0.35"/>
    <row r="173" ht="16" customHeight="1" x14ac:dyDescent="0.35"/>
  </sheetData>
  <sheetProtection algorithmName="SHA-512" hashValue="DIovOxTQWgXEizmOwK6puU0zWsXyID3dX8LOjWUf6wKfRRsUar7Xun6v1oLjUt9Id3CukwEW2yCgMqLigrtt+Q==" saltValue="DddI+feVIP4kRih5GZ+Dug==" spinCount="100000" sheet="1" objects="1" scenarios="1"/>
  <mergeCells count="91">
    <mergeCell ref="G62:G64"/>
    <mergeCell ref="J65:K65"/>
    <mergeCell ref="J50:K50"/>
    <mergeCell ref="J53:K55"/>
    <mergeCell ref="H29:H33"/>
    <mergeCell ref="I29:I33"/>
    <mergeCell ref="I47:K47"/>
    <mergeCell ref="E47:H47"/>
    <mergeCell ref="I51:I55"/>
    <mergeCell ref="E50:F50"/>
    <mergeCell ref="E53:F55"/>
    <mergeCell ref="G53:G55"/>
    <mergeCell ref="E56:F56"/>
    <mergeCell ref="E41:H41"/>
    <mergeCell ref="E59:F59"/>
    <mergeCell ref="E65:F65"/>
    <mergeCell ref="E62:F64"/>
    <mergeCell ref="C65:D65"/>
    <mergeCell ref="N65:O65"/>
    <mergeCell ref="N50:O50"/>
    <mergeCell ref="B50:D55"/>
    <mergeCell ref="N59:O59"/>
    <mergeCell ref="N51:O55"/>
    <mergeCell ref="B59:D64"/>
    <mergeCell ref="C56:D56"/>
    <mergeCell ref="N56:O56"/>
    <mergeCell ref="H60:H64"/>
    <mergeCell ref="I60:I64"/>
    <mergeCell ref="L60:L64"/>
    <mergeCell ref="N60:O64"/>
    <mergeCell ref="J59:K59"/>
    <mergeCell ref="J62:K64"/>
    <mergeCell ref="E36:G36"/>
    <mergeCell ref="H51:H55"/>
    <mergeCell ref="B1:C1"/>
    <mergeCell ref="C16:D16"/>
    <mergeCell ref="H11:H15"/>
    <mergeCell ref="E13:E15"/>
    <mergeCell ref="G13:G15"/>
    <mergeCell ref="B10:D15"/>
    <mergeCell ref="B8:O8"/>
    <mergeCell ref="F13:F15"/>
    <mergeCell ref="J13:J15"/>
    <mergeCell ref="O13:O15"/>
    <mergeCell ref="C47:D47"/>
    <mergeCell ref="B28:D33"/>
    <mergeCell ref="E28:G28"/>
    <mergeCell ref="E29:G33"/>
    <mergeCell ref="C34:D34"/>
    <mergeCell ref="E34:G34"/>
    <mergeCell ref="N39:O39"/>
    <mergeCell ref="J56:K56"/>
    <mergeCell ref="J28:K28"/>
    <mergeCell ref="J31:K33"/>
    <mergeCell ref="J34:K34"/>
    <mergeCell ref="J36:K36"/>
    <mergeCell ref="J39:K39"/>
    <mergeCell ref="L51:L55"/>
    <mergeCell ref="L42:L46"/>
    <mergeCell ref="C35:D35"/>
    <mergeCell ref="B41:D46"/>
    <mergeCell ref="I42:K46"/>
    <mergeCell ref="E42:H46"/>
    <mergeCell ref="I41:K41"/>
    <mergeCell ref="I22:I24"/>
    <mergeCell ref="J19:K19"/>
    <mergeCell ref="J22:K24"/>
    <mergeCell ref="J25:K25"/>
    <mergeCell ref="B19:D24"/>
    <mergeCell ref="C25:D25"/>
    <mergeCell ref="E19:H19"/>
    <mergeCell ref="E25:H25"/>
    <mergeCell ref="E22:H24"/>
    <mergeCell ref="L20:L24"/>
    <mergeCell ref="N34:O34"/>
    <mergeCell ref="N36:O36"/>
    <mergeCell ref="N28:O28"/>
    <mergeCell ref="N29:O33"/>
    <mergeCell ref="L29:L33"/>
    <mergeCell ref="N11:N15"/>
    <mergeCell ref="L11:L15"/>
    <mergeCell ref="I11:I15"/>
    <mergeCell ref="K13:K15"/>
    <mergeCell ref="B2:O2"/>
    <mergeCell ref="B4:O4"/>
    <mergeCell ref="G3:N3"/>
    <mergeCell ref="G5:N5"/>
    <mergeCell ref="C5:E5"/>
    <mergeCell ref="C3:E3"/>
    <mergeCell ref="N10:O10"/>
    <mergeCell ref="B6:O6"/>
  </mergeCells>
  <phoneticPr fontId="19" type="noConversion"/>
  <conditionalFormatting sqref="J39:K39">
    <cfRule type="cellIs" dxfId="0" priority="1" operator="greaterThan">
      <formula>120</formula>
    </cfRule>
  </conditionalFormatting>
  <dataValidations count="2">
    <dataValidation type="decimal" allowBlank="1" showInputMessage="1" showErrorMessage="1" sqref="H34 H36" xr:uid="{2C6BABDF-BE31-4FCF-881E-B4AB581CD5CB}">
      <formula1>0</formula1>
      <formula2>6</formula2>
    </dataValidation>
    <dataValidation type="decimal" allowBlank="1" showInputMessage="1" showErrorMessage="1" sqref="H16" xr:uid="{89031536-9F24-4F67-A8DF-4BF3FCD652EC}">
      <formula1>12</formula1>
      <formula2>36</formula2>
    </dataValidation>
  </dataValidations>
  <hyperlinks>
    <hyperlink ref="B1:C1" location="Úvod!A1" display="zpět na úvodní stránku" xr:uid="{E751A6D1-8A2D-4EC9-B960-EAD431D9789B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212282-EE02-4A2A-91EC-92C203F10591}">
          <x14:formula1>
            <xm:f>'Podpůrná data'!$L$4:$L$6</xm:f>
          </x14:formula1>
          <xm:sqref>E16</xm:sqref>
        </x14:dataValidation>
        <x14:dataValidation type="list" allowBlank="1" showInputMessage="1" showErrorMessage="1" xr:uid="{4DBC847C-70CD-415D-92B3-D8CB4BFCE5DB}">
          <x14:formula1>
            <xm:f>'Podpůrná data'!$I$23:$I$192</xm:f>
          </x14:formula1>
          <xm:sqref>E34:F34 E36:F36</xm:sqref>
        </x14:dataValidation>
        <x14:dataValidation type="list" allowBlank="1" showInputMessage="1" showErrorMessage="1" xr:uid="{3AD645B3-7BAA-4984-80A7-7C1ACC16F562}">
          <x14:formula1>
            <xm:f>'Podpůrná data'!$O$4:$O$11</xm:f>
          </x14:formula1>
          <xm:sqref>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32CC-E11F-47A7-857B-BEED3C8423F3}">
  <dimension ref="A2:Q367"/>
  <sheetViews>
    <sheetView zoomScale="70" zoomScaleNormal="70" workbookViewId="0">
      <selection activeCell="G17" sqref="G17"/>
    </sheetView>
  </sheetViews>
  <sheetFormatPr defaultRowHeight="14.5" x14ac:dyDescent="0.35"/>
  <cols>
    <col min="1" max="1" width="28.08984375" customWidth="1"/>
    <col min="2" max="2" width="21.90625" customWidth="1"/>
    <col min="3" max="3" width="20.54296875" customWidth="1"/>
    <col min="4" max="4" width="16" customWidth="1"/>
    <col min="5" max="5" width="14.453125" customWidth="1"/>
    <col min="6" max="7" width="12.6328125" customWidth="1"/>
    <col min="9" max="9" width="28.36328125" customWidth="1"/>
    <col min="10" max="10" width="19.453125" customWidth="1"/>
    <col min="11" max="11" width="10" customWidth="1"/>
    <col min="12" max="12" width="8" customWidth="1"/>
    <col min="16" max="16" width="25.6328125" customWidth="1"/>
  </cols>
  <sheetData>
    <row r="2" spans="1:16" x14ac:dyDescent="0.35">
      <c r="A2" s="305"/>
      <c r="B2" s="305"/>
      <c r="C2" s="305"/>
      <c r="D2" s="305"/>
      <c r="E2" s="305"/>
      <c r="F2" s="305"/>
      <c r="G2" s="306"/>
      <c r="H2" s="306"/>
      <c r="M2" s="81"/>
    </row>
    <row r="3" spans="1:16" ht="66" customHeight="1" x14ac:dyDescent="0.35">
      <c r="A3" s="82" t="s">
        <v>249</v>
      </c>
      <c r="B3" s="82" t="s">
        <v>258</v>
      </c>
      <c r="C3" s="82" t="s">
        <v>259</v>
      </c>
      <c r="D3" s="82" t="s">
        <v>260</v>
      </c>
      <c r="E3" s="82" t="s">
        <v>261</v>
      </c>
      <c r="F3" s="83" t="s">
        <v>262</v>
      </c>
      <c r="G3" s="101" t="s">
        <v>288</v>
      </c>
      <c r="H3" s="84"/>
      <c r="I3" s="85" t="s">
        <v>263</v>
      </c>
      <c r="J3" s="85" t="s">
        <v>264</v>
      </c>
      <c r="O3" s="315" t="s">
        <v>310</v>
      </c>
      <c r="P3" s="315"/>
    </row>
    <row r="4" spans="1:16" x14ac:dyDescent="0.35">
      <c r="A4" s="307" t="s">
        <v>265</v>
      </c>
      <c r="B4" s="309">
        <v>23101</v>
      </c>
      <c r="C4" s="87" t="s">
        <v>266</v>
      </c>
      <c r="D4" s="88">
        <v>53596.815699999999</v>
      </c>
      <c r="E4" s="89">
        <f t="shared" ref="E4:E9" si="0">D4*1.338</f>
        <v>71712.539406600001</v>
      </c>
      <c r="F4" s="89">
        <f>FLOOR(FLOOR(E4*12/1720,1)*1.15,1)</f>
        <v>575</v>
      </c>
      <c r="G4" s="89">
        <f>FLOOR(E4*12/1720,1)</f>
        <v>500</v>
      </c>
      <c r="I4" s="311">
        <v>9114</v>
      </c>
      <c r="J4" s="311">
        <v>317</v>
      </c>
      <c r="L4" s="106" t="s">
        <v>267</v>
      </c>
      <c r="O4" s="104" t="s">
        <v>291</v>
      </c>
      <c r="P4" s="104" t="s">
        <v>292</v>
      </c>
    </row>
    <row r="5" spans="1:16" x14ac:dyDescent="0.35">
      <c r="A5" s="308"/>
      <c r="B5" s="310"/>
      <c r="C5" s="87" t="s">
        <v>268</v>
      </c>
      <c r="D5" s="88">
        <v>67897.522100000002</v>
      </c>
      <c r="E5" s="89">
        <f t="shared" si="0"/>
        <v>90846.884569800008</v>
      </c>
      <c r="F5" s="89">
        <f>FLOOR(FLOOR(E5*12/1720,1)*1.15,1)</f>
        <v>727</v>
      </c>
      <c r="G5" s="89">
        <f>FLOOR(E5*12/1720,1)</f>
        <v>633</v>
      </c>
      <c r="I5" s="312"/>
      <c r="J5" s="312"/>
      <c r="L5" s="106" t="s">
        <v>269</v>
      </c>
      <c r="O5" s="104" t="s">
        <v>293</v>
      </c>
      <c r="P5" s="104" t="s">
        <v>294</v>
      </c>
    </row>
    <row r="6" spans="1:16" x14ac:dyDescent="0.35">
      <c r="A6" s="82" t="s">
        <v>242</v>
      </c>
      <c r="B6" s="90">
        <v>23101</v>
      </c>
      <c r="C6" s="87" t="s">
        <v>268</v>
      </c>
      <c r="D6" s="88">
        <v>67897.522100000002</v>
      </c>
      <c r="E6" s="89">
        <f t="shared" si="0"/>
        <v>90846.884569800008</v>
      </c>
      <c r="F6" s="89">
        <f>FLOOR(E6*12/1720,1)</f>
        <v>633</v>
      </c>
      <c r="G6" s="102" t="s">
        <v>289</v>
      </c>
      <c r="I6" s="312"/>
      <c r="J6" s="312"/>
      <c r="L6" s="106" t="s">
        <v>339</v>
      </c>
      <c r="O6" s="105" t="s">
        <v>295</v>
      </c>
      <c r="P6" s="104" t="s">
        <v>296</v>
      </c>
    </row>
    <row r="7" spans="1:16" x14ac:dyDescent="0.35">
      <c r="A7" s="307" t="s">
        <v>270</v>
      </c>
      <c r="B7" s="309">
        <v>23101</v>
      </c>
      <c r="C7" s="87" t="s">
        <v>266</v>
      </c>
      <c r="D7" s="88">
        <v>53596.815699999999</v>
      </c>
      <c r="E7" s="89">
        <f t="shared" si="0"/>
        <v>71712.539406600001</v>
      </c>
      <c r="F7" s="316">
        <f>FLOOR(SUM(E7:E9)*12/5160,1)</f>
        <v>532</v>
      </c>
      <c r="G7" s="314" t="s">
        <v>289</v>
      </c>
      <c r="I7" s="312"/>
      <c r="J7" s="312"/>
      <c r="O7" s="104" t="s">
        <v>297</v>
      </c>
      <c r="P7" s="104" t="s">
        <v>298</v>
      </c>
    </row>
    <row r="8" spans="1:16" x14ac:dyDescent="0.35">
      <c r="A8" s="308"/>
      <c r="B8" s="310"/>
      <c r="C8" s="87" t="s">
        <v>268</v>
      </c>
      <c r="D8" s="88">
        <v>67897.522100000002</v>
      </c>
      <c r="E8" s="89">
        <f t="shared" si="0"/>
        <v>90846.884569800008</v>
      </c>
      <c r="F8" s="317"/>
      <c r="G8" s="314"/>
      <c r="I8" s="312"/>
      <c r="J8" s="312"/>
      <c r="L8" s="106" t="s">
        <v>284</v>
      </c>
      <c r="O8" s="104" t="s">
        <v>299</v>
      </c>
      <c r="P8" s="104" t="s">
        <v>300</v>
      </c>
    </row>
    <row r="9" spans="1:16" x14ac:dyDescent="0.35">
      <c r="A9" s="86" t="s">
        <v>271</v>
      </c>
      <c r="B9" s="90">
        <v>31</v>
      </c>
      <c r="C9" s="87" t="s">
        <v>266</v>
      </c>
      <c r="D9" s="88">
        <v>49650.651700000002</v>
      </c>
      <c r="E9" s="89">
        <f t="shared" si="0"/>
        <v>66432.57197460001</v>
      </c>
      <c r="F9" s="318"/>
      <c r="G9" s="314"/>
      <c r="I9" s="313"/>
      <c r="J9" s="313"/>
      <c r="L9" s="106" t="s">
        <v>283</v>
      </c>
      <c r="O9" s="104" t="s">
        <v>301</v>
      </c>
      <c r="P9" s="104" t="s">
        <v>302</v>
      </c>
    </row>
    <row r="10" spans="1:16" ht="29" customHeight="1" x14ac:dyDescent="0.35">
      <c r="A10" s="91" t="s">
        <v>333</v>
      </c>
      <c r="D10" s="112"/>
      <c r="E10" s="81"/>
      <c r="I10" s="302" t="s">
        <v>272</v>
      </c>
      <c r="L10" s="106" t="s">
        <v>285</v>
      </c>
      <c r="M10" s="81"/>
      <c r="O10" s="104" t="s">
        <v>303</v>
      </c>
      <c r="P10" s="104" t="s">
        <v>304</v>
      </c>
    </row>
    <row r="11" spans="1:16" x14ac:dyDescent="0.35">
      <c r="D11" s="92"/>
      <c r="F11" s="92"/>
      <c r="G11" s="92"/>
      <c r="I11" s="303"/>
      <c r="M11" s="81"/>
      <c r="O11" s="104" t="s">
        <v>305</v>
      </c>
      <c r="P11" s="104" t="s">
        <v>306</v>
      </c>
    </row>
    <row r="12" spans="1:16" x14ac:dyDescent="0.35">
      <c r="D12" s="150"/>
    </row>
    <row r="14" spans="1:16" ht="18.5" x14ac:dyDescent="0.45">
      <c r="A14" s="1" t="s">
        <v>234</v>
      </c>
      <c r="B14" s="2"/>
      <c r="J14" s="3"/>
    </row>
    <row r="15" spans="1:16" ht="5.5" customHeight="1" x14ac:dyDescent="0.35">
      <c r="B15" s="2"/>
      <c r="J15" s="3"/>
    </row>
    <row r="16" spans="1:16" x14ac:dyDescent="0.35">
      <c r="A16" s="52" t="s">
        <v>76</v>
      </c>
      <c r="B16" s="53" t="s">
        <v>77</v>
      </c>
      <c r="C16" s="53" t="s">
        <v>78</v>
      </c>
      <c r="J16" s="3"/>
    </row>
    <row r="17" spans="1:17" x14ac:dyDescent="0.35">
      <c r="A17" s="72" t="s">
        <v>79</v>
      </c>
      <c r="B17" s="72" t="s">
        <v>80</v>
      </c>
      <c r="C17" s="72" t="s">
        <v>81</v>
      </c>
      <c r="I17" s="54" t="s">
        <v>82</v>
      </c>
      <c r="J17" s="55">
        <v>3273</v>
      </c>
    </row>
    <row r="18" spans="1:17" x14ac:dyDescent="0.35">
      <c r="A18" s="72" t="s">
        <v>83</v>
      </c>
      <c r="B18" s="72" t="s">
        <v>84</v>
      </c>
      <c r="C18" s="72" t="s">
        <v>85</v>
      </c>
      <c r="I18" s="54" t="s">
        <v>86</v>
      </c>
      <c r="J18" s="55">
        <v>3818</v>
      </c>
    </row>
    <row r="19" spans="1:17" x14ac:dyDescent="0.35">
      <c r="A19" s="72" t="s">
        <v>87</v>
      </c>
      <c r="B19" s="72" t="s">
        <v>88</v>
      </c>
      <c r="C19" s="72" t="s">
        <v>88</v>
      </c>
      <c r="I19" s="54" t="s">
        <v>89</v>
      </c>
      <c r="J19" s="55">
        <v>4364</v>
      </c>
    </row>
    <row r="22" spans="1:17" ht="43.5" x14ac:dyDescent="0.35">
      <c r="A22" s="56" t="s">
        <v>90</v>
      </c>
      <c r="B22" s="57" t="s">
        <v>91</v>
      </c>
      <c r="C22" s="58" t="s">
        <v>92</v>
      </c>
      <c r="D22" s="59">
        <v>1</v>
      </c>
      <c r="E22" s="59">
        <v>2</v>
      </c>
      <c r="F22" s="59">
        <v>3</v>
      </c>
      <c r="G22" s="59"/>
      <c r="H22" s="59" t="s">
        <v>93</v>
      </c>
      <c r="I22" s="60" t="s">
        <v>90</v>
      </c>
      <c r="J22" s="61" t="s">
        <v>76</v>
      </c>
      <c r="K22" s="40"/>
      <c r="L22" s="40"/>
      <c r="M22" s="40"/>
      <c r="N22" s="40"/>
      <c r="O22" s="40"/>
    </row>
    <row r="23" spans="1:17" x14ac:dyDescent="0.35">
      <c r="A23" s="62" t="s">
        <v>105</v>
      </c>
      <c r="B23" s="63">
        <v>0.65300000000000002</v>
      </c>
      <c r="C23" s="64" t="b">
        <f t="shared" ref="C23:C86" si="1">ISNUMBER(B23)</f>
        <v>1</v>
      </c>
      <c r="D23" t="str">
        <f t="shared" ref="D23:D86" si="2">IF(B23&gt;0.48,IF(B23&lt;0.799,"1",""),"")</f>
        <v>1</v>
      </c>
      <c r="E23" t="str">
        <f t="shared" ref="E23:E86" si="3">IF(B23&gt;0.8,IF(B23&lt;0.999,"2",""),"")</f>
        <v/>
      </c>
      <c r="F23" t="str">
        <f t="shared" ref="F23:F86" si="4">IF(B23&gt;=1,IF(B23&lt;1.52,"3",""),"")</f>
        <v/>
      </c>
      <c r="H23" t="str">
        <f t="shared" ref="H23:H86" si="5">CONCATENATE(D23,E23,F23)</f>
        <v>1</v>
      </c>
      <c r="I23" t="str">
        <f>A23</f>
        <v>Albánie</v>
      </c>
      <c r="J23" s="65">
        <f>VLOOKUP(H23,$I$17:$J$19,2,FALSE)</f>
        <v>3273</v>
      </c>
      <c r="K23" s="70"/>
      <c r="Q23" t="s">
        <v>315</v>
      </c>
    </row>
    <row r="24" spans="1:17" x14ac:dyDescent="0.35">
      <c r="A24" s="62" t="s">
        <v>106</v>
      </c>
      <c r="B24" s="63">
        <v>0.74</v>
      </c>
      <c r="C24" s="64" t="b">
        <f t="shared" si="1"/>
        <v>1</v>
      </c>
      <c r="D24" t="str">
        <f t="shared" si="2"/>
        <v>1</v>
      </c>
      <c r="E24" t="str">
        <f t="shared" si="3"/>
        <v/>
      </c>
      <c r="F24" t="str">
        <f t="shared" si="4"/>
        <v/>
      </c>
      <c r="H24" t="str">
        <f t="shared" si="5"/>
        <v>1</v>
      </c>
      <c r="I24" t="str">
        <f t="shared" ref="I24:I87" si="6">A24</f>
        <v>Alžírsko</v>
      </c>
      <c r="J24" s="65">
        <f t="shared" ref="J24:J87" si="7">VLOOKUP(H24,$I$17:$J$19,2,FALSE)</f>
        <v>3273</v>
      </c>
      <c r="K24" s="70"/>
      <c r="Q24" t="s">
        <v>316</v>
      </c>
    </row>
    <row r="25" spans="1:17" x14ac:dyDescent="0.35">
      <c r="A25" s="62" t="s">
        <v>4</v>
      </c>
      <c r="B25" s="63">
        <v>1.2809999999999999</v>
      </c>
      <c r="C25" s="64" t="b">
        <f t="shared" si="1"/>
        <v>1</v>
      </c>
      <c r="D25" t="str">
        <f t="shared" si="2"/>
        <v/>
      </c>
      <c r="E25" t="str">
        <f t="shared" si="3"/>
        <v/>
      </c>
      <c r="F25" t="str">
        <f t="shared" si="4"/>
        <v>3</v>
      </c>
      <c r="H25" t="str">
        <f t="shared" si="5"/>
        <v>3</v>
      </c>
      <c r="I25" t="str">
        <f t="shared" si="6"/>
        <v>Angola</v>
      </c>
      <c r="J25" s="65">
        <f t="shared" si="7"/>
        <v>4364</v>
      </c>
      <c r="K25" s="70"/>
      <c r="Q25" t="s">
        <v>317</v>
      </c>
    </row>
    <row r="26" spans="1:17" x14ac:dyDescent="0.35">
      <c r="A26" s="62" t="s">
        <v>107</v>
      </c>
      <c r="B26" s="63">
        <v>0.65600000000000003</v>
      </c>
      <c r="C26" s="64" t="b">
        <f t="shared" si="1"/>
        <v>1</v>
      </c>
      <c r="D26" t="str">
        <f t="shared" si="2"/>
        <v>1</v>
      </c>
      <c r="E26" t="str">
        <f t="shared" si="3"/>
        <v/>
      </c>
      <c r="F26" t="str">
        <f t="shared" si="4"/>
        <v/>
      </c>
      <c r="H26" t="str">
        <f t="shared" si="5"/>
        <v>1</v>
      </c>
      <c r="I26" t="str">
        <f t="shared" si="6"/>
        <v>Argentina</v>
      </c>
      <c r="J26" s="65">
        <f t="shared" si="7"/>
        <v>3273</v>
      </c>
      <c r="K26" s="70"/>
      <c r="Q26" t="s">
        <v>318</v>
      </c>
    </row>
    <row r="27" spans="1:17" x14ac:dyDescent="0.35">
      <c r="A27" s="62" t="s">
        <v>108</v>
      </c>
      <c r="B27" s="63">
        <v>0.754</v>
      </c>
      <c r="C27" s="64" t="b">
        <f t="shared" si="1"/>
        <v>1</v>
      </c>
      <c r="D27" t="str">
        <f t="shared" si="2"/>
        <v>1</v>
      </c>
      <c r="E27" t="str">
        <f t="shared" si="3"/>
        <v/>
      </c>
      <c r="F27" t="str">
        <f t="shared" si="4"/>
        <v/>
      </c>
      <c r="H27" t="str">
        <f t="shared" si="5"/>
        <v>1</v>
      </c>
      <c r="I27" t="str">
        <f t="shared" si="6"/>
        <v>Arménie</v>
      </c>
      <c r="J27" s="65">
        <f t="shared" si="7"/>
        <v>3273</v>
      </c>
      <c r="K27" s="70"/>
      <c r="Q27" t="s">
        <v>319</v>
      </c>
    </row>
    <row r="28" spans="1:17" x14ac:dyDescent="0.35">
      <c r="A28" s="62" t="s">
        <v>109</v>
      </c>
      <c r="B28" s="63">
        <v>1.044</v>
      </c>
      <c r="C28" s="64" t="b">
        <f t="shared" si="1"/>
        <v>1</v>
      </c>
      <c r="D28" t="str">
        <f t="shared" si="2"/>
        <v/>
      </c>
      <c r="E28" t="str">
        <f t="shared" si="3"/>
        <v/>
      </c>
      <c r="F28" t="str">
        <f t="shared" si="4"/>
        <v>3</v>
      </c>
      <c r="H28" t="str">
        <f t="shared" si="5"/>
        <v>3</v>
      </c>
      <c r="I28" t="str">
        <f t="shared" si="6"/>
        <v>Austrálie</v>
      </c>
      <c r="J28" s="65">
        <f t="shared" si="7"/>
        <v>4364</v>
      </c>
      <c r="K28" s="70"/>
      <c r="Q28" t="s">
        <v>320</v>
      </c>
    </row>
    <row r="29" spans="1:17" x14ac:dyDescent="0.35">
      <c r="A29" s="62" t="s">
        <v>110</v>
      </c>
      <c r="B29" s="63">
        <v>0.88300000000000001</v>
      </c>
      <c r="C29" s="64" t="b">
        <f t="shared" si="1"/>
        <v>1</v>
      </c>
      <c r="D29" t="str">
        <f t="shared" si="2"/>
        <v/>
      </c>
      <c r="E29" t="str">
        <f t="shared" si="3"/>
        <v>2</v>
      </c>
      <c r="F29" t="str">
        <f t="shared" si="4"/>
        <v/>
      </c>
      <c r="H29" t="str">
        <f t="shared" si="5"/>
        <v>2</v>
      </c>
      <c r="I29" t="str">
        <f t="shared" si="6"/>
        <v>Ázerbájdžán</v>
      </c>
      <c r="J29" s="65">
        <f t="shared" si="7"/>
        <v>3818</v>
      </c>
      <c r="K29" s="70"/>
      <c r="Q29" t="s">
        <v>321</v>
      </c>
    </row>
    <row r="30" spans="1:17" x14ac:dyDescent="0.35">
      <c r="A30" s="62" t="s">
        <v>111</v>
      </c>
      <c r="B30" s="63">
        <v>0.61099999999999999</v>
      </c>
      <c r="C30" s="64" t="b">
        <f t="shared" si="1"/>
        <v>1</v>
      </c>
      <c r="D30" t="str">
        <f t="shared" si="2"/>
        <v>1</v>
      </c>
      <c r="E30" t="str">
        <f t="shared" si="3"/>
        <v/>
      </c>
      <c r="F30" t="str">
        <f t="shared" si="4"/>
        <v/>
      </c>
      <c r="H30" t="str">
        <f t="shared" si="5"/>
        <v>1</v>
      </c>
      <c r="I30" t="str">
        <f t="shared" si="6"/>
        <v>Bangladéš</v>
      </c>
      <c r="J30" s="65">
        <f t="shared" si="7"/>
        <v>3273</v>
      </c>
      <c r="K30" s="70"/>
      <c r="Q30" t="s">
        <v>322</v>
      </c>
    </row>
    <row r="31" spans="1:17" x14ac:dyDescent="0.35">
      <c r="A31" s="62" t="s">
        <v>5</v>
      </c>
      <c r="B31" s="63">
        <v>1.125</v>
      </c>
      <c r="C31" s="64" t="b">
        <f t="shared" si="1"/>
        <v>1</v>
      </c>
      <c r="D31" t="str">
        <f t="shared" si="2"/>
        <v/>
      </c>
      <c r="E31" t="str">
        <f t="shared" si="3"/>
        <v/>
      </c>
      <c r="F31" t="str">
        <f t="shared" si="4"/>
        <v>3</v>
      </c>
      <c r="H31" t="str">
        <f t="shared" si="5"/>
        <v>3</v>
      </c>
      <c r="I31" t="str">
        <f t="shared" si="6"/>
        <v>Barbados</v>
      </c>
      <c r="J31" s="65">
        <f t="shared" si="7"/>
        <v>4364</v>
      </c>
      <c r="K31" s="70"/>
      <c r="Q31" t="s">
        <v>323</v>
      </c>
    </row>
    <row r="32" spans="1:17" x14ac:dyDescent="0.35">
      <c r="A32" s="62" t="s">
        <v>112</v>
      </c>
      <c r="B32" s="63">
        <v>1</v>
      </c>
      <c r="C32" s="64" t="b">
        <f t="shared" si="1"/>
        <v>1</v>
      </c>
      <c r="D32" t="str">
        <f t="shared" si="2"/>
        <v/>
      </c>
      <c r="E32" t="str">
        <f t="shared" si="3"/>
        <v/>
      </c>
      <c r="F32" t="str">
        <f t="shared" si="4"/>
        <v>3</v>
      </c>
      <c r="H32" t="str">
        <f t="shared" si="5"/>
        <v>3</v>
      </c>
      <c r="I32" t="str">
        <f t="shared" si="6"/>
        <v>Belgie</v>
      </c>
      <c r="J32" s="65">
        <f t="shared" si="7"/>
        <v>4364</v>
      </c>
      <c r="K32" s="70"/>
      <c r="Q32" t="s">
        <v>324</v>
      </c>
    </row>
    <row r="33" spans="1:17" x14ac:dyDescent="0.35">
      <c r="A33" s="62" t="s">
        <v>6</v>
      </c>
      <c r="B33" s="63">
        <v>0.77</v>
      </c>
      <c r="C33" s="64" t="b">
        <f t="shared" si="1"/>
        <v>1</v>
      </c>
      <c r="D33" t="str">
        <f t="shared" si="2"/>
        <v>1</v>
      </c>
      <c r="E33" t="str">
        <f t="shared" si="3"/>
        <v/>
      </c>
      <c r="F33" t="str">
        <f t="shared" si="4"/>
        <v/>
      </c>
      <c r="H33" t="str">
        <f t="shared" si="5"/>
        <v>1</v>
      </c>
      <c r="I33" t="str">
        <f t="shared" si="6"/>
        <v>Belize</v>
      </c>
      <c r="J33" s="65">
        <f t="shared" si="7"/>
        <v>3273</v>
      </c>
      <c r="K33" s="70"/>
      <c r="Q33" t="s">
        <v>325</v>
      </c>
    </row>
    <row r="34" spans="1:17" x14ac:dyDescent="0.35">
      <c r="A34" s="62" t="s">
        <v>113</v>
      </c>
      <c r="B34" s="63">
        <v>0.59499999999999997</v>
      </c>
      <c r="C34" s="64" t="b">
        <f t="shared" si="1"/>
        <v>1</v>
      </c>
      <c r="D34" t="str">
        <f t="shared" si="2"/>
        <v>1</v>
      </c>
      <c r="E34" t="str">
        <f t="shared" si="3"/>
        <v/>
      </c>
      <c r="F34" t="str">
        <f t="shared" si="4"/>
        <v/>
      </c>
      <c r="H34" t="str">
        <f t="shared" si="5"/>
        <v>1</v>
      </c>
      <c r="I34" t="str">
        <f t="shared" si="6"/>
        <v>Bělorusko</v>
      </c>
      <c r="J34" s="65">
        <f t="shared" si="7"/>
        <v>3273</v>
      </c>
      <c r="K34" s="70"/>
      <c r="Q34" t="s">
        <v>326</v>
      </c>
    </row>
    <row r="35" spans="1:17" x14ac:dyDescent="0.35">
      <c r="A35" s="62" t="s">
        <v>7</v>
      </c>
      <c r="B35" s="63">
        <v>0.97</v>
      </c>
      <c r="C35" s="64" t="b">
        <f t="shared" si="1"/>
        <v>1</v>
      </c>
      <c r="D35" t="str">
        <f t="shared" si="2"/>
        <v/>
      </c>
      <c r="E35" t="str">
        <f t="shared" si="3"/>
        <v>2</v>
      </c>
      <c r="F35" t="str">
        <f t="shared" si="4"/>
        <v/>
      </c>
      <c r="H35" t="str">
        <f t="shared" si="5"/>
        <v>2</v>
      </c>
      <c r="I35" t="str">
        <f t="shared" si="6"/>
        <v>Benin</v>
      </c>
      <c r="J35" s="65">
        <f t="shared" si="7"/>
        <v>3818</v>
      </c>
      <c r="K35" s="70"/>
    </row>
    <row r="36" spans="1:17" x14ac:dyDescent="0.35">
      <c r="A36" s="62" t="s">
        <v>114</v>
      </c>
      <c r="B36" s="63">
        <v>1.5149999999999999</v>
      </c>
      <c r="C36" s="64" t="b">
        <f t="shared" si="1"/>
        <v>1</v>
      </c>
      <c r="D36" t="str">
        <f t="shared" si="2"/>
        <v/>
      </c>
      <c r="E36" t="str">
        <f t="shared" si="3"/>
        <v/>
      </c>
      <c r="F36" t="str">
        <f t="shared" si="4"/>
        <v>3</v>
      </c>
      <c r="H36" t="str">
        <f t="shared" si="5"/>
        <v>3</v>
      </c>
      <c r="I36" t="str">
        <f t="shared" si="6"/>
        <v>Bermudy</v>
      </c>
      <c r="J36" s="65">
        <f t="shared" si="7"/>
        <v>4364</v>
      </c>
      <c r="K36" s="70"/>
    </row>
    <row r="37" spans="1:17" x14ac:dyDescent="0.35">
      <c r="A37" s="62" t="s">
        <v>115</v>
      </c>
      <c r="B37" s="63">
        <v>0.67500000000000004</v>
      </c>
      <c r="C37" s="64" t="b">
        <f t="shared" si="1"/>
        <v>1</v>
      </c>
      <c r="D37" t="str">
        <f t="shared" si="2"/>
        <v>1</v>
      </c>
      <c r="E37" t="str">
        <f t="shared" si="3"/>
        <v/>
      </c>
      <c r="F37" t="str">
        <f t="shared" si="4"/>
        <v/>
      </c>
      <c r="H37" t="str">
        <f t="shared" si="5"/>
        <v>1</v>
      </c>
      <c r="I37" t="str">
        <f t="shared" si="6"/>
        <v>Bolívie</v>
      </c>
      <c r="J37" s="65">
        <f t="shared" si="7"/>
        <v>3273</v>
      </c>
      <c r="K37" s="70"/>
    </row>
    <row r="38" spans="1:17" x14ac:dyDescent="0.35">
      <c r="A38" s="62" t="s">
        <v>116</v>
      </c>
      <c r="B38" s="63">
        <v>0.69</v>
      </c>
      <c r="C38" s="64" t="b">
        <f t="shared" si="1"/>
        <v>1</v>
      </c>
      <c r="D38" t="str">
        <f t="shared" si="2"/>
        <v>1</v>
      </c>
      <c r="E38" t="str">
        <f t="shared" si="3"/>
        <v/>
      </c>
      <c r="F38" t="str">
        <f t="shared" si="4"/>
        <v/>
      </c>
      <c r="H38" t="str">
        <f t="shared" si="5"/>
        <v>1</v>
      </c>
      <c r="I38" t="str">
        <f t="shared" si="6"/>
        <v>Bosna a Hercegovina</v>
      </c>
      <c r="J38" s="65">
        <f t="shared" si="7"/>
        <v>3273</v>
      </c>
      <c r="K38" s="70"/>
    </row>
    <row r="39" spans="1:17" x14ac:dyDescent="0.35">
      <c r="A39" s="62" t="s">
        <v>8</v>
      </c>
      <c r="B39" s="63">
        <v>0.51700000000000002</v>
      </c>
      <c r="C39" s="64" t="b">
        <f t="shared" si="1"/>
        <v>1</v>
      </c>
      <c r="D39" t="str">
        <f t="shared" si="2"/>
        <v>1</v>
      </c>
      <c r="E39" t="str">
        <f t="shared" si="3"/>
        <v/>
      </c>
      <c r="F39" t="str">
        <f t="shared" si="4"/>
        <v/>
      </c>
      <c r="H39" t="str">
        <f t="shared" si="5"/>
        <v>1</v>
      </c>
      <c r="I39" t="str">
        <f t="shared" si="6"/>
        <v>Botswana</v>
      </c>
      <c r="J39" s="65">
        <f t="shared" si="7"/>
        <v>3273</v>
      </c>
      <c r="K39" s="70"/>
    </row>
    <row r="40" spans="1:17" x14ac:dyDescent="0.35">
      <c r="A40" s="62" t="s">
        <v>117</v>
      </c>
      <c r="B40" s="63">
        <v>0.97899999999999998</v>
      </c>
      <c r="C40" s="64" t="b">
        <f t="shared" si="1"/>
        <v>1</v>
      </c>
      <c r="D40" t="str">
        <f t="shared" si="2"/>
        <v/>
      </c>
      <c r="E40" t="str">
        <f t="shared" si="3"/>
        <v>2</v>
      </c>
      <c r="F40" t="str">
        <f t="shared" si="4"/>
        <v/>
      </c>
      <c r="H40" t="str">
        <f t="shared" si="5"/>
        <v>2</v>
      </c>
      <c r="I40" t="str">
        <f t="shared" si="6"/>
        <v>Brazílie</v>
      </c>
      <c r="J40" s="65">
        <f t="shared" si="7"/>
        <v>3818</v>
      </c>
      <c r="K40" s="70"/>
    </row>
    <row r="41" spans="1:17" x14ac:dyDescent="0.35">
      <c r="A41" s="62" t="s">
        <v>118</v>
      </c>
      <c r="B41" s="63">
        <v>0.62</v>
      </c>
      <c r="C41" s="64" t="b">
        <f t="shared" si="1"/>
        <v>1</v>
      </c>
      <c r="D41" t="str">
        <f t="shared" si="2"/>
        <v>1</v>
      </c>
      <c r="E41" t="str">
        <f t="shared" si="3"/>
        <v/>
      </c>
      <c r="F41" t="str">
        <f t="shared" si="4"/>
        <v/>
      </c>
      <c r="H41" t="str">
        <f t="shared" si="5"/>
        <v>1</v>
      </c>
      <c r="I41" t="str">
        <f t="shared" si="6"/>
        <v>Bulharsko</v>
      </c>
      <c r="J41" s="65">
        <f t="shared" si="7"/>
        <v>3273</v>
      </c>
      <c r="K41" s="70"/>
    </row>
    <row r="42" spans="1:17" x14ac:dyDescent="0.35">
      <c r="A42" s="62" t="s">
        <v>9</v>
      </c>
      <c r="B42" s="63">
        <v>0.96599999999999997</v>
      </c>
      <c r="C42" s="64" t="b">
        <f t="shared" si="1"/>
        <v>1</v>
      </c>
      <c r="D42" t="str">
        <f t="shared" si="2"/>
        <v/>
      </c>
      <c r="E42" t="str">
        <f t="shared" si="3"/>
        <v>2</v>
      </c>
      <c r="F42" t="str">
        <f t="shared" si="4"/>
        <v/>
      </c>
      <c r="H42" t="str">
        <f t="shared" si="5"/>
        <v>2</v>
      </c>
      <c r="I42" t="str">
        <f t="shared" si="6"/>
        <v>Burkina Faso</v>
      </c>
      <c r="J42" s="65">
        <f t="shared" si="7"/>
        <v>3818</v>
      </c>
      <c r="K42" s="70"/>
    </row>
    <row r="43" spans="1:17" x14ac:dyDescent="0.35">
      <c r="A43" s="62" t="s">
        <v>10</v>
      </c>
      <c r="B43" s="63">
        <v>0.74199999999999999</v>
      </c>
      <c r="C43" s="64" t="b">
        <f t="shared" si="1"/>
        <v>1</v>
      </c>
      <c r="D43" t="str">
        <f t="shared" si="2"/>
        <v>1</v>
      </c>
      <c r="E43" t="str">
        <f t="shared" si="3"/>
        <v/>
      </c>
      <c r="F43" t="str">
        <f t="shared" si="4"/>
        <v/>
      </c>
      <c r="H43" t="str">
        <f t="shared" si="5"/>
        <v>1</v>
      </c>
      <c r="I43" t="str">
        <f t="shared" si="6"/>
        <v>Burundi</v>
      </c>
      <c r="J43" s="65">
        <f t="shared" si="7"/>
        <v>3273</v>
      </c>
      <c r="K43" s="70"/>
    </row>
    <row r="44" spans="1:17" x14ac:dyDescent="0.35">
      <c r="A44" s="62" t="s">
        <v>119</v>
      </c>
      <c r="B44" s="63">
        <v>1.1779999999999999</v>
      </c>
      <c r="C44" s="64" t="b">
        <f t="shared" si="1"/>
        <v>1</v>
      </c>
      <c r="D44" t="str">
        <f t="shared" si="2"/>
        <v/>
      </c>
      <c r="E44" t="str">
        <f t="shared" si="3"/>
        <v/>
      </c>
      <c r="F44" t="str">
        <f t="shared" si="4"/>
        <v>3</v>
      </c>
      <c r="H44" t="str">
        <f t="shared" si="5"/>
        <v>3</v>
      </c>
      <c r="I44" t="str">
        <f t="shared" si="6"/>
        <v>Čad</v>
      </c>
      <c r="J44" s="65">
        <f t="shared" si="7"/>
        <v>4364</v>
      </c>
      <c r="K44" s="70"/>
    </row>
    <row r="45" spans="1:17" x14ac:dyDescent="0.35">
      <c r="A45" s="62" t="s">
        <v>120</v>
      </c>
      <c r="B45" s="63">
        <v>0.64800000000000002</v>
      </c>
      <c r="C45" s="64" t="b">
        <f t="shared" si="1"/>
        <v>1</v>
      </c>
      <c r="D45" t="str">
        <f t="shared" si="2"/>
        <v>1</v>
      </c>
      <c r="E45" t="str">
        <f t="shared" si="3"/>
        <v/>
      </c>
      <c r="F45" t="str">
        <f t="shared" si="4"/>
        <v/>
      </c>
      <c r="H45" t="str">
        <f t="shared" si="5"/>
        <v>1</v>
      </c>
      <c r="I45" t="str">
        <f t="shared" si="6"/>
        <v>Černá Hora</v>
      </c>
      <c r="J45" s="65">
        <f t="shared" si="7"/>
        <v>3273</v>
      </c>
      <c r="K45" s="70"/>
    </row>
    <row r="46" spans="1:17" x14ac:dyDescent="0.35">
      <c r="A46" s="62" t="s">
        <v>121</v>
      </c>
      <c r="B46" s="63">
        <v>0.81799999999999995</v>
      </c>
      <c r="C46" s="64" t="b">
        <f t="shared" si="1"/>
        <v>1</v>
      </c>
      <c r="D46" t="str">
        <f t="shared" si="2"/>
        <v/>
      </c>
      <c r="E46" t="str">
        <f t="shared" si="3"/>
        <v>2</v>
      </c>
      <c r="F46" t="str">
        <f t="shared" si="4"/>
        <v/>
      </c>
      <c r="H46" t="str">
        <f t="shared" si="5"/>
        <v>2</v>
      </c>
      <c r="I46" t="str">
        <f t="shared" si="6"/>
        <v>Česká republika</v>
      </c>
      <c r="J46" s="65">
        <f t="shared" si="7"/>
        <v>3818</v>
      </c>
      <c r="K46" s="70"/>
    </row>
    <row r="47" spans="1:17" x14ac:dyDescent="0.35">
      <c r="A47" s="62" t="s">
        <v>122</v>
      </c>
      <c r="B47" s="63">
        <v>0.91700000000000004</v>
      </c>
      <c r="C47" s="64" t="b">
        <f t="shared" si="1"/>
        <v>1</v>
      </c>
      <c r="D47" t="str">
        <f t="shared" si="2"/>
        <v/>
      </c>
      <c r="E47" t="str">
        <f t="shared" si="3"/>
        <v>2</v>
      </c>
      <c r="F47" t="str">
        <f t="shared" si="4"/>
        <v/>
      </c>
      <c r="H47" t="str">
        <f t="shared" si="5"/>
        <v>2</v>
      </c>
      <c r="I47" t="str">
        <f t="shared" si="6"/>
        <v>Čína</v>
      </c>
      <c r="J47" s="65">
        <f t="shared" si="7"/>
        <v>3818</v>
      </c>
      <c r="K47" s="70"/>
    </row>
    <row r="48" spans="1:17" x14ac:dyDescent="0.35">
      <c r="A48" s="62" t="s">
        <v>123</v>
      </c>
      <c r="B48" s="63">
        <v>1.35</v>
      </c>
      <c r="C48" s="64" t="b">
        <f t="shared" si="1"/>
        <v>1</v>
      </c>
      <c r="D48" t="str">
        <f t="shared" si="2"/>
        <v/>
      </c>
      <c r="E48" t="str">
        <f t="shared" si="3"/>
        <v/>
      </c>
      <c r="F48" t="str">
        <f t="shared" si="4"/>
        <v>3</v>
      </c>
      <c r="H48" t="str">
        <f t="shared" si="5"/>
        <v>3</v>
      </c>
      <c r="I48" t="str">
        <f t="shared" si="6"/>
        <v>Dánsko</v>
      </c>
      <c r="J48" s="65">
        <f t="shared" si="7"/>
        <v>4364</v>
      </c>
      <c r="K48" s="70"/>
    </row>
    <row r="49" spans="1:11" x14ac:dyDescent="0.35">
      <c r="A49" s="62" t="s">
        <v>124</v>
      </c>
      <c r="B49" s="63">
        <v>1.3740000000000001</v>
      </c>
      <c r="C49" s="64" t="b">
        <f t="shared" si="1"/>
        <v>1</v>
      </c>
      <c r="D49" t="str">
        <f t="shared" si="2"/>
        <v/>
      </c>
      <c r="E49" t="str">
        <f t="shared" si="3"/>
        <v/>
      </c>
      <c r="F49" t="str">
        <f t="shared" si="4"/>
        <v>3</v>
      </c>
      <c r="H49" t="str">
        <f t="shared" si="5"/>
        <v>3</v>
      </c>
      <c r="I49" t="str">
        <f t="shared" si="6"/>
        <v>Demokratická republika Kongo</v>
      </c>
      <c r="J49" s="65">
        <f t="shared" si="7"/>
        <v>4364</v>
      </c>
      <c r="K49" s="70"/>
    </row>
    <row r="50" spans="1:11" x14ac:dyDescent="0.35">
      <c r="A50" s="62" t="s">
        <v>125</v>
      </c>
      <c r="B50" s="63">
        <v>0.629</v>
      </c>
      <c r="C50" s="64" t="b">
        <f t="shared" si="1"/>
        <v>1</v>
      </c>
      <c r="D50" t="str">
        <f t="shared" si="2"/>
        <v>1</v>
      </c>
      <c r="E50" t="str">
        <f t="shared" si="3"/>
        <v/>
      </c>
      <c r="F50" t="str">
        <f t="shared" si="4"/>
        <v/>
      </c>
      <c r="H50" t="str">
        <f t="shared" si="5"/>
        <v>1</v>
      </c>
      <c r="I50" t="str">
        <f t="shared" si="6"/>
        <v>Dominikánská republika</v>
      </c>
      <c r="J50" s="65">
        <f t="shared" si="7"/>
        <v>3273</v>
      </c>
      <c r="K50" s="70"/>
    </row>
    <row r="51" spans="1:11" x14ac:dyDescent="0.35">
      <c r="A51" s="62" t="s">
        <v>126</v>
      </c>
      <c r="B51" s="63">
        <v>0.86499999999999999</v>
      </c>
      <c r="C51" s="64" t="b">
        <f t="shared" si="1"/>
        <v>1</v>
      </c>
      <c r="D51" t="str">
        <f t="shared" si="2"/>
        <v/>
      </c>
      <c r="E51" t="str">
        <f t="shared" si="3"/>
        <v>2</v>
      </c>
      <c r="F51" t="str">
        <f t="shared" si="4"/>
        <v/>
      </c>
      <c r="H51" t="str">
        <f t="shared" si="5"/>
        <v>2</v>
      </c>
      <c r="I51" t="str">
        <f t="shared" si="6"/>
        <v>Džibutsko</v>
      </c>
      <c r="J51" s="65">
        <f t="shared" si="7"/>
        <v>3818</v>
      </c>
      <c r="K51" s="70"/>
    </row>
    <row r="52" spans="1:11" x14ac:dyDescent="0.35">
      <c r="A52" s="62" t="s">
        <v>11</v>
      </c>
      <c r="B52" s="63">
        <v>0.57899999999999996</v>
      </c>
      <c r="C52" s="64" t="b">
        <f t="shared" si="1"/>
        <v>1</v>
      </c>
      <c r="D52" t="str">
        <f t="shared" si="2"/>
        <v>1</v>
      </c>
      <c r="E52" t="str">
        <f t="shared" si="3"/>
        <v/>
      </c>
      <c r="F52" t="str">
        <f t="shared" si="4"/>
        <v/>
      </c>
      <c r="H52" t="str">
        <f t="shared" si="5"/>
        <v>1</v>
      </c>
      <c r="I52" t="str">
        <f t="shared" si="6"/>
        <v>Egypt</v>
      </c>
      <c r="J52" s="65">
        <f t="shared" si="7"/>
        <v>3273</v>
      </c>
      <c r="K52" s="70"/>
    </row>
    <row r="53" spans="1:11" x14ac:dyDescent="0.35">
      <c r="A53" s="62" t="s">
        <v>127</v>
      </c>
      <c r="B53" s="63">
        <v>0.755</v>
      </c>
      <c r="C53" s="64" t="b">
        <f t="shared" si="1"/>
        <v>1</v>
      </c>
      <c r="D53" t="str">
        <f t="shared" si="2"/>
        <v>1</v>
      </c>
      <c r="E53" t="str">
        <f t="shared" si="3"/>
        <v/>
      </c>
      <c r="F53" t="str">
        <f t="shared" si="4"/>
        <v/>
      </c>
      <c r="H53" t="str">
        <f t="shared" si="5"/>
        <v>1</v>
      </c>
      <c r="I53" t="str">
        <f t="shared" si="6"/>
        <v>Ekvádor</v>
      </c>
      <c r="J53" s="65">
        <f t="shared" si="7"/>
        <v>3273</v>
      </c>
      <c r="K53" s="70"/>
    </row>
    <row r="54" spans="1:11" x14ac:dyDescent="0.35">
      <c r="A54" s="62" t="s">
        <v>12</v>
      </c>
      <c r="B54" s="63">
        <v>0.98899999999999999</v>
      </c>
      <c r="C54" s="64" t="b">
        <f t="shared" si="1"/>
        <v>1</v>
      </c>
      <c r="D54" t="str">
        <f t="shared" si="2"/>
        <v/>
      </c>
      <c r="E54" t="str">
        <f t="shared" si="3"/>
        <v>2</v>
      </c>
      <c r="F54" t="str">
        <f t="shared" si="4"/>
        <v/>
      </c>
      <c r="H54" t="str">
        <f t="shared" si="5"/>
        <v>2</v>
      </c>
      <c r="I54" t="str">
        <f t="shared" si="6"/>
        <v>Eritrea</v>
      </c>
      <c r="J54" s="65">
        <f t="shared" si="7"/>
        <v>3818</v>
      </c>
      <c r="K54" s="70"/>
    </row>
    <row r="55" spans="1:11" x14ac:dyDescent="0.35">
      <c r="A55" s="62" t="s">
        <v>128</v>
      </c>
      <c r="B55" s="63">
        <v>0.79400000000000004</v>
      </c>
      <c r="C55" s="64" t="b">
        <f t="shared" si="1"/>
        <v>1</v>
      </c>
      <c r="D55" t="str">
        <f t="shared" si="2"/>
        <v>1</v>
      </c>
      <c r="E55" t="str">
        <f t="shared" si="3"/>
        <v/>
      </c>
      <c r="F55" t="str">
        <f t="shared" si="4"/>
        <v/>
      </c>
      <c r="H55" t="str">
        <f t="shared" si="5"/>
        <v>1</v>
      </c>
      <c r="I55" t="str">
        <f t="shared" si="6"/>
        <v>Estonsko</v>
      </c>
      <c r="J55" s="65">
        <f t="shared" si="7"/>
        <v>3273</v>
      </c>
      <c r="K55" s="70"/>
    </row>
    <row r="56" spans="1:11" x14ac:dyDescent="0.35">
      <c r="A56" s="62" t="s">
        <v>129</v>
      </c>
      <c r="B56" s="63">
        <v>0.85099999999999998</v>
      </c>
      <c r="C56" s="64" t="b">
        <f t="shared" si="1"/>
        <v>1</v>
      </c>
      <c r="D56" t="str">
        <f t="shared" si="2"/>
        <v/>
      </c>
      <c r="E56" t="str">
        <f t="shared" si="3"/>
        <v>2</v>
      </c>
      <c r="F56" t="str">
        <f t="shared" si="4"/>
        <v/>
      </c>
      <c r="H56" t="str">
        <f t="shared" si="5"/>
        <v>2</v>
      </c>
      <c r="I56" t="str">
        <f t="shared" si="6"/>
        <v>Etiopie</v>
      </c>
      <c r="J56" s="65">
        <f t="shared" si="7"/>
        <v>3818</v>
      </c>
      <c r="K56" s="70"/>
    </row>
    <row r="57" spans="1:11" x14ac:dyDescent="0.35">
      <c r="A57" s="62" t="s">
        <v>130</v>
      </c>
      <c r="B57" s="63">
        <v>1.35</v>
      </c>
      <c r="C57" s="64" t="b">
        <f t="shared" si="1"/>
        <v>1</v>
      </c>
      <c r="D57" t="str">
        <f t="shared" si="2"/>
        <v/>
      </c>
      <c r="E57" t="str">
        <f t="shared" si="3"/>
        <v/>
      </c>
      <c r="F57" t="str">
        <f t="shared" si="4"/>
        <v>3</v>
      </c>
      <c r="H57" t="str">
        <f t="shared" si="5"/>
        <v>3</v>
      </c>
      <c r="I57" t="str">
        <f t="shared" si="6"/>
        <v>Faerské ostrovy</v>
      </c>
      <c r="J57" s="65">
        <f t="shared" si="7"/>
        <v>4364</v>
      </c>
      <c r="K57" s="70"/>
    </row>
    <row r="58" spans="1:11" x14ac:dyDescent="0.35">
      <c r="A58" s="62" t="s">
        <v>131</v>
      </c>
      <c r="B58" s="63">
        <v>0.68100000000000005</v>
      </c>
      <c r="C58" s="64" t="b">
        <f t="shared" si="1"/>
        <v>1</v>
      </c>
      <c r="D58" t="str">
        <f t="shared" si="2"/>
        <v>1</v>
      </c>
      <c r="E58" t="str">
        <f t="shared" si="3"/>
        <v/>
      </c>
      <c r="F58" t="str">
        <f t="shared" si="4"/>
        <v/>
      </c>
      <c r="H58" t="str">
        <f t="shared" si="5"/>
        <v>1</v>
      </c>
      <c r="I58" t="str">
        <f t="shared" si="6"/>
        <v>Fidži</v>
      </c>
      <c r="J58" s="65">
        <f t="shared" si="7"/>
        <v>3273</v>
      </c>
      <c r="K58" s="70"/>
    </row>
    <row r="59" spans="1:11" x14ac:dyDescent="0.35">
      <c r="A59" s="62" t="s">
        <v>132</v>
      </c>
      <c r="B59" s="63">
        <v>0.73399999999999999</v>
      </c>
      <c r="C59" s="64" t="b">
        <f t="shared" si="1"/>
        <v>1</v>
      </c>
      <c r="D59" t="str">
        <f t="shared" si="2"/>
        <v>1</v>
      </c>
      <c r="E59" t="str">
        <f t="shared" si="3"/>
        <v/>
      </c>
      <c r="F59" t="str">
        <f t="shared" si="4"/>
        <v/>
      </c>
      <c r="H59" t="str">
        <f t="shared" si="5"/>
        <v>1</v>
      </c>
      <c r="I59" t="str">
        <f t="shared" si="6"/>
        <v>Filipíny</v>
      </c>
      <c r="J59" s="65">
        <f t="shared" si="7"/>
        <v>3273</v>
      </c>
      <c r="K59" s="70"/>
    </row>
    <row r="60" spans="1:11" x14ac:dyDescent="0.35">
      <c r="A60" s="62" t="s">
        <v>133</v>
      </c>
      <c r="B60" s="63">
        <v>1.208</v>
      </c>
      <c r="C60" s="64" t="b">
        <f t="shared" si="1"/>
        <v>1</v>
      </c>
      <c r="D60" t="str">
        <f t="shared" si="2"/>
        <v/>
      </c>
      <c r="E60" t="str">
        <f t="shared" si="3"/>
        <v/>
      </c>
      <c r="F60" t="str">
        <f t="shared" si="4"/>
        <v>3</v>
      </c>
      <c r="H60" t="str">
        <f t="shared" si="5"/>
        <v>3</v>
      </c>
      <c r="I60" t="str">
        <f t="shared" si="6"/>
        <v>Finsko</v>
      </c>
      <c r="J60" s="65">
        <f t="shared" si="7"/>
        <v>4364</v>
      </c>
      <c r="K60" s="70"/>
    </row>
    <row r="61" spans="1:11" x14ac:dyDescent="0.35">
      <c r="A61" s="62" t="s">
        <v>134</v>
      </c>
      <c r="B61" s="63">
        <v>1.157</v>
      </c>
      <c r="C61" s="64" t="b">
        <f t="shared" si="1"/>
        <v>1</v>
      </c>
      <c r="D61" t="str">
        <f t="shared" si="2"/>
        <v/>
      </c>
      <c r="E61" t="str">
        <f t="shared" si="3"/>
        <v/>
      </c>
      <c r="F61" t="str">
        <f t="shared" si="4"/>
        <v>3</v>
      </c>
      <c r="H61" t="str">
        <f t="shared" si="5"/>
        <v>3</v>
      </c>
      <c r="I61" t="str">
        <f t="shared" si="6"/>
        <v>Francie</v>
      </c>
      <c r="J61" s="65">
        <f t="shared" si="7"/>
        <v>4364</v>
      </c>
      <c r="K61" s="70"/>
    </row>
    <row r="62" spans="1:11" x14ac:dyDescent="0.35">
      <c r="A62" s="62" t="s">
        <v>13</v>
      </c>
      <c r="B62" s="63">
        <v>1.0780000000000001</v>
      </c>
      <c r="C62" s="64" t="b">
        <f t="shared" si="1"/>
        <v>1</v>
      </c>
      <c r="D62" t="str">
        <f t="shared" si="2"/>
        <v/>
      </c>
      <c r="E62" t="str">
        <f t="shared" si="3"/>
        <v/>
      </c>
      <c r="F62" t="str">
        <f t="shared" si="4"/>
        <v>3</v>
      </c>
      <c r="H62" t="str">
        <f t="shared" si="5"/>
        <v>3</v>
      </c>
      <c r="I62" t="str">
        <f t="shared" si="6"/>
        <v>Gabon</v>
      </c>
      <c r="J62" s="65">
        <f t="shared" si="7"/>
        <v>4364</v>
      </c>
      <c r="K62" s="70"/>
    </row>
    <row r="63" spans="1:11" x14ac:dyDescent="0.35">
      <c r="A63" s="62" t="s">
        <v>135</v>
      </c>
      <c r="B63" s="63">
        <v>0.69</v>
      </c>
      <c r="C63" s="64" t="b">
        <f t="shared" si="1"/>
        <v>1</v>
      </c>
      <c r="D63" t="str">
        <f t="shared" si="2"/>
        <v>1</v>
      </c>
      <c r="E63" t="str">
        <f t="shared" si="3"/>
        <v/>
      </c>
      <c r="F63" t="str">
        <f t="shared" si="4"/>
        <v/>
      </c>
      <c r="H63" t="str">
        <f t="shared" si="5"/>
        <v>1</v>
      </c>
      <c r="I63" t="str">
        <f t="shared" si="6"/>
        <v>Gambie</v>
      </c>
      <c r="J63" s="65">
        <f t="shared" si="7"/>
        <v>3273</v>
      </c>
      <c r="K63" s="70"/>
    </row>
    <row r="64" spans="1:11" x14ac:dyDescent="0.35">
      <c r="A64" s="62" t="s">
        <v>14</v>
      </c>
      <c r="B64" s="63">
        <v>0.64100000000000001</v>
      </c>
      <c r="C64" s="64" t="b">
        <f t="shared" si="1"/>
        <v>1</v>
      </c>
      <c r="D64" t="str">
        <f t="shared" si="2"/>
        <v>1</v>
      </c>
      <c r="E64" t="str">
        <f t="shared" si="3"/>
        <v/>
      </c>
      <c r="F64" t="str">
        <f t="shared" si="4"/>
        <v/>
      </c>
      <c r="H64" t="str">
        <f t="shared" si="5"/>
        <v>1</v>
      </c>
      <c r="I64" t="str">
        <f t="shared" si="6"/>
        <v>Ghana</v>
      </c>
      <c r="J64" s="65">
        <f t="shared" si="7"/>
        <v>3273</v>
      </c>
      <c r="K64" s="70"/>
    </row>
    <row r="65" spans="1:11" x14ac:dyDescent="0.35">
      <c r="A65" s="62" t="s">
        <v>136</v>
      </c>
      <c r="B65" s="63">
        <v>0.753</v>
      </c>
      <c r="C65" s="64" t="b">
        <f t="shared" si="1"/>
        <v>1</v>
      </c>
      <c r="D65" t="str">
        <f t="shared" si="2"/>
        <v>1</v>
      </c>
      <c r="E65" t="str">
        <f t="shared" si="3"/>
        <v/>
      </c>
      <c r="F65" t="str">
        <f t="shared" si="4"/>
        <v/>
      </c>
      <c r="H65" t="str">
        <f t="shared" si="5"/>
        <v>1</v>
      </c>
      <c r="I65" t="str">
        <f t="shared" si="6"/>
        <v>Gruzie</v>
      </c>
      <c r="J65" s="65">
        <f t="shared" si="7"/>
        <v>3273</v>
      </c>
      <c r="K65" s="70"/>
    </row>
    <row r="66" spans="1:11" x14ac:dyDescent="0.35">
      <c r="A66" s="62" t="s">
        <v>15</v>
      </c>
      <c r="B66" s="63">
        <v>0.82899999999999996</v>
      </c>
      <c r="C66" s="64" t="b">
        <f t="shared" si="1"/>
        <v>1</v>
      </c>
      <c r="D66" t="str">
        <f t="shared" si="2"/>
        <v/>
      </c>
      <c r="E66" t="str">
        <f t="shared" si="3"/>
        <v>2</v>
      </c>
      <c r="F66" t="str">
        <f t="shared" si="4"/>
        <v/>
      </c>
      <c r="H66" t="str">
        <f t="shared" si="5"/>
        <v>2</v>
      </c>
      <c r="I66" t="str">
        <f t="shared" si="6"/>
        <v>Guatemala</v>
      </c>
      <c r="J66" s="65">
        <f t="shared" si="7"/>
        <v>3818</v>
      </c>
      <c r="K66" s="70"/>
    </row>
    <row r="67" spans="1:11" x14ac:dyDescent="0.35">
      <c r="A67" s="62" t="s">
        <v>16</v>
      </c>
      <c r="B67" s="63">
        <v>0.73699999999999999</v>
      </c>
      <c r="C67" s="64" t="b">
        <f t="shared" si="1"/>
        <v>1</v>
      </c>
      <c r="D67" t="str">
        <f t="shared" si="2"/>
        <v>1</v>
      </c>
      <c r="E67" t="str">
        <f t="shared" si="3"/>
        <v/>
      </c>
      <c r="F67" t="str">
        <f t="shared" si="4"/>
        <v/>
      </c>
      <c r="H67" t="str">
        <f t="shared" si="5"/>
        <v>1</v>
      </c>
      <c r="I67" t="str">
        <f t="shared" si="6"/>
        <v>Guinea</v>
      </c>
      <c r="J67" s="65">
        <f t="shared" si="7"/>
        <v>3273</v>
      </c>
      <c r="K67" s="70"/>
    </row>
    <row r="68" spans="1:11" x14ac:dyDescent="0.35">
      <c r="A68" s="62" t="s">
        <v>17</v>
      </c>
      <c r="B68" s="63">
        <v>0.96599999999999997</v>
      </c>
      <c r="C68" s="64" t="b">
        <f t="shared" si="1"/>
        <v>1</v>
      </c>
      <c r="D68" t="str">
        <f t="shared" si="2"/>
        <v/>
      </c>
      <c r="E68" t="str">
        <f t="shared" si="3"/>
        <v>2</v>
      </c>
      <c r="F68" t="str">
        <f t="shared" si="4"/>
        <v/>
      </c>
      <c r="H68" t="str">
        <f t="shared" si="5"/>
        <v>2</v>
      </c>
      <c r="I68" t="str">
        <f t="shared" si="6"/>
        <v>Guinea-Bissau</v>
      </c>
      <c r="J68" s="65">
        <f t="shared" si="7"/>
        <v>3818</v>
      </c>
      <c r="K68" s="70"/>
    </row>
    <row r="69" spans="1:11" x14ac:dyDescent="0.35">
      <c r="A69" s="62" t="s">
        <v>18</v>
      </c>
      <c r="B69" s="63">
        <v>0.622</v>
      </c>
      <c r="C69" s="64" t="b">
        <f t="shared" si="1"/>
        <v>1</v>
      </c>
      <c r="D69" t="str">
        <f t="shared" si="2"/>
        <v>1</v>
      </c>
      <c r="E69" t="str">
        <f t="shared" si="3"/>
        <v/>
      </c>
      <c r="F69" t="str">
        <f t="shared" si="4"/>
        <v/>
      </c>
      <c r="H69" t="str">
        <f t="shared" si="5"/>
        <v>1</v>
      </c>
      <c r="I69" t="str">
        <f t="shared" si="6"/>
        <v>Guyana</v>
      </c>
      <c r="J69" s="65">
        <f t="shared" si="7"/>
        <v>3273</v>
      </c>
      <c r="K69" s="70"/>
    </row>
    <row r="70" spans="1:11" x14ac:dyDescent="0.35">
      <c r="A70" s="62" t="s">
        <v>19</v>
      </c>
      <c r="B70" s="63">
        <v>0.94599999999999995</v>
      </c>
      <c r="C70" s="64" t="b">
        <f t="shared" si="1"/>
        <v>1</v>
      </c>
      <c r="D70" t="str">
        <f t="shared" si="2"/>
        <v/>
      </c>
      <c r="E70" t="str">
        <f t="shared" si="3"/>
        <v>2</v>
      </c>
      <c r="F70" t="str">
        <f t="shared" si="4"/>
        <v/>
      </c>
      <c r="H70" t="str">
        <f t="shared" si="5"/>
        <v>2</v>
      </c>
      <c r="I70" t="str">
        <f t="shared" si="6"/>
        <v>Haiti</v>
      </c>
      <c r="J70" s="65">
        <f t="shared" si="7"/>
        <v>3818</v>
      </c>
      <c r="K70" s="70"/>
    </row>
    <row r="71" spans="1:11" x14ac:dyDescent="0.35">
      <c r="A71" s="62" t="s">
        <v>20</v>
      </c>
      <c r="B71" s="63">
        <v>0.73399999999999999</v>
      </c>
      <c r="C71" s="64" t="b">
        <f t="shared" si="1"/>
        <v>1</v>
      </c>
      <c r="D71" t="str">
        <f t="shared" si="2"/>
        <v>1</v>
      </c>
      <c r="E71" t="str">
        <f t="shared" si="3"/>
        <v/>
      </c>
      <c r="F71" t="str">
        <f t="shared" si="4"/>
        <v/>
      </c>
      <c r="H71" t="str">
        <f t="shared" si="5"/>
        <v>1</v>
      </c>
      <c r="I71" t="str">
        <f t="shared" si="6"/>
        <v>Honduras</v>
      </c>
      <c r="J71" s="65">
        <f t="shared" si="7"/>
        <v>3273</v>
      </c>
      <c r="K71" s="70"/>
    </row>
    <row r="72" spans="1:11" x14ac:dyDescent="0.35">
      <c r="A72" s="62" t="s">
        <v>137</v>
      </c>
      <c r="B72" s="63">
        <v>1.004</v>
      </c>
      <c r="C72" s="64" t="b">
        <f t="shared" si="1"/>
        <v>1</v>
      </c>
      <c r="D72" t="str">
        <f t="shared" si="2"/>
        <v/>
      </c>
      <c r="E72" t="str">
        <f t="shared" si="3"/>
        <v/>
      </c>
      <c r="F72" t="str">
        <f t="shared" si="4"/>
        <v>3</v>
      </c>
      <c r="H72" t="str">
        <f t="shared" si="5"/>
        <v>3</v>
      </c>
      <c r="I72" t="str">
        <f t="shared" si="6"/>
        <v>Hongkong</v>
      </c>
      <c r="J72" s="65">
        <f t="shared" si="7"/>
        <v>4364</v>
      </c>
      <c r="K72" s="70"/>
    </row>
    <row r="73" spans="1:11" x14ac:dyDescent="0.35">
      <c r="A73" s="62" t="s">
        <v>21</v>
      </c>
      <c r="B73" s="63">
        <v>0.58899999999999997</v>
      </c>
      <c r="C73" s="64" t="b">
        <f t="shared" si="1"/>
        <v>1</v>
      </c>
      <c r="D73" t="str">
        <f t="shared" si="2"/>
        <v>1</v>
      </c>
      <c r="E73" t="str">
        <f t="shared" si="3"/>
        <v/>
      </c>
      <c r="F73" t="str">
        <f t="shared" si="4"/>
        <v/>
      </c>
      <c r="H73" t="str">
        <f t="shared" si="5"/>
        <v>1</v>
      </c>
      <c r="I73" t="str">
        <f t="shared" si="6"/>
        <v>Chile</v>
      </c>
      <c r="J73" s="65">
        <f t="shared" si="7"/>
        <v>3273</v>
      </c>
      <c r="K73" s="70"/>
    </row>
    <row r="74" spans="1:11" x14ac:dyDescent="0.35">
      <c r="A74" s="62" t="s">
        <v>138</v>
      </c>
      <c r="B74" s="63">
        <v>0.83899999999999997</v>
      </c>
      <c r="C74" s="64" t="b">
        <f t="shared" si="1"/>
        <v>1</v>
      </c>
      <c r="D74" t="str">
        <f t="shared" si="2"/>
        <v/>
      </c>
      <c r="E74" t="str">
        <f t="shared" si="3"/>
        <v>2</v>
      </c>
      <c r="F74" t="str">
        <f t="shared" si="4"/>
        <v/>
      </c>
      <c r="H74" t="str">
        <f t="shared" si="5"/>
        <v>2</v>
      </c>
      <c r="I74" t="str">
        <f t="shared" si="6"/>
        <v>Chorvatsko</v>
      </c>
      <c r="J74" s="65">
        <f t="shared" si="7"/>
        <v>3818</v>
      </c>
      <c r="K74" s="70"/>
    </row>
    <row r="75" spans="1:11" x14ac:dyDescent="0.35">
      <c r="A75" s="62" t="s">
        <v>139</v>
      </c>
      <c r="B75" s="63">
        <v>0.63400000000000001</v>
      </c>
      <c r="C75" s="64" t="b">
        <f t="shared" si="1"/>
        <v>1</v>
      </c>
      <c r="D75" t="str">
        <f t="shared" si="2"/>
        <v>1</v>
      </c>
      <c r="E75" t="str">
        <f t="shared" si="3"/>
        <v/>
      </c>
      <c r="F75" t="str">
        <f t="shared" si="4"/>
        <v/>
      </c>
      <c r="H75" t="str">
        <f t="shared" si="5"/>
        <v>1</v>
      </c>
      <c r="I75" t="str">
        <f t="shared" si="6"/>
        <v>Indie</v>
      </c>
      <c r="J75" s="65">
        <f t="shared" si="7"/>
        <v>3273</v>
      </c>
      <c r="K75" s="70"/>
    </row>
    <row r="76" spans="1:11" x14ac:dyDescent="0.35">
      <c r="A76" s="62" t="s">
        <v>140</v>
      </c>
      <c r="B76" s="63">
        <v>0.69799999999999995</v>
      </c>
      <c r="C76" s="64" t="b">
        <f t="shared" si="1"/>
        <v>1</v>
      </c>
      <c r="D76" t="str">
        <f t="shared" si="2"/>
        <v>1</v>
      </c>
      <c r="E76" t="str">
        <f t="shared" si="3"/>
        <v/>
      </c>
      <c r="F76" t="str">
        <f t="shared" si="4"/>
        <v/>
      </c>
      <c r="H76" t="str">
        <f t="shared" si="5"/>
        <v>1</v>
      </c>
      <c r="I76" t="str">
        <f t="shared" si="6"/>
        <v>Indonésie</v>
      </c>
      <c r="J76" s="65">
        <f t="shared" si="7"/>
        <v>3273</v>
      </c>
      <c r="K76" s="70"/>
    </row>
    <row r="77" spans="1:11" x14ac:dyDescent="0.35">
      <c r="A77" s="62" t="s">
        <v>141</v>
      </c>
      <c r="B77" s="63">
        <v>1.1559999999999999</v>
      </c>
      <c r="C77" s="64" t="b">
        <f t="shared" si="1"/>
        <v>1</v>
      </c>
      <c r="D77" t="str">
        <f t="shared" si="2"/>
        <v/>
      </c>
      <c r="E77" t="str">
        <f t="shared" si="3"/>
        <v/>
      </c>
      <c r="F77" t="str">
        <f t="shared" si="4"/>
        <v>3</v>
      </c>
      <c r="H77" t="str">
        <f t="shared" si="5"/>
        <v>3</v>
      </c>
      <c r="I77" t="str">
        <f t="shared" si="6"/>
        <v>Irsko</v>
      </c>
      <c r="J77" s="65">
        <f t="shared" si="7"/>
        <v>4364</v>
      </c>
      <c r="K77" s="70"/>
    </row>
    <row r="78" spans="1:11" x14ac:dyDescent="0.35">
      <c r="A78" s="62" t="s">
        <v>142</v>
      </c>
      <c r="B78" s="63">
        <v>1.153</v>
      </c>
      <c r="C78" s="64" t="b">
        <f t="shared" si="1"/>
        <v>1</v>
      </c>
      <c r="D78" t="str">
        <f t="shared" si="2"/>
        <v/>
      </c>
      <c r="E78" t="str">
        <f t="shared" si="3"/>
        <v/>
      </c>
      <c r="F78" t="str">
        <f t="shared" si="4"/>
        <v>3</v>
      </c>
      <c r="H78" t="str">
        <f t="shared" si="5"/>
        <v>3</v>
      </c>
      <c r="I78" t="str">
        <f t="shared" si="6"/>
        <v>Island</v>
      </c>
      <c r="J78" s="65">
        <f t="shared" si="7"/>
        <v>4364</v>
      </c>
      <c r="K78" s="70"/>
    </row>
    <row r="79" spans="1:11" x14ac:dyDescent="0.35">
      <c r="A79" s="62" t="s">
        <v>143</v>
      </c>
      <c r="B79" s="63">
        <v>1.044</v>
      </c>
      <c r="C79" s="64" t="b">
        <f t="shared" si="1"/>
        <v>1</v>
      </c>
      <c r="D79" t="str">
        <f t="shared" si="2"/>
        <v/>
      </c>
      <c r="E79" t="str">
        <f t="shared" si="3"/>
        <v/>
      </c>
      <c r="F79" t="str">
        <f t="shared" si="4"/>
        <v>3</v>
      </c>
      <c r="H79" t="str">
        <f t="shared" si="5"/>
        <v>3</v>
      </c>
      <c r="I79" t="str">
        <f t="shared" si="6"/>
        <v>Itálie</v>
      </c>
      <c r="J79" s="65">
        <f t="shared" si="7"/>
        <v>4364</v>
      </c>
      <c r="K79" s="70"/>
    </row>
    <row r="80" spans="1:11" x14ac:dyDescent="0.35">
      <c r="A80" s="62" t="s">
        <v>144</v>
      </c>
      <c r="B80" s="63">
        <v>1.0609999999999999</v>
      </c>
      <c r="C80" s="64" t="b">
        <f t="shared" si="1"/>
        <v>1</v>
      </c>
      <c r="D80" t="str">
        <f t="shared" si="2"/>
        <v/>
      </c>
      <c r="E80" t="str">
        <f t="shared" si="3"/>
        <v/>
      </c>
      <c r="F80" t="str">
        <f t="shared" si="4"/>
        <v>3</v>
      </c>
      <c r="H80" t="str">
        <f t="shared" si="5"/>
        <v>3</v>
      </c>
      <c r="I80" t="str">
        <f t="shared" si="6"/>
        <v>Izrael</v>
      </c>
      <c r="J80" s="65">
        <f t="shared" si="7"/>
        <v>4364</v>
      </c>
      <c r="K80" s="70"/>
    </row>
    <row r="81" spans="1:11" x14ac:dyDescent="0.35">
      <c r="A81" s="62" t="s">
        <v>145</v>
      </c>
      <c r="B81" s="63">
        <v>0.92</v>
      </c>
      <c r="C81" s="64" t="b">
        <f t="shared" si="1"/>
        <v>1</v>
      </c>
      <c r="D81" t="str">
        <f t="shared" si="2"/>
        <v/>
      </c>
      <c r="E81" t="str">
        <f t="shared" si="3"/>
        <v>2</v>
      </c>
      <c r="F81" t="str">
        <f t="shared" si="4"/>
        <v/>
      </c>
      <c r="H81" t="str">
        <f t="shared" si="5"/>
        <v>2</v>
      </c>
      <c r="I81" t="str">
        <f t="shared" si="6"/>
        <v>Jamajka</v>
      </c>
      <c r="J81" s="65">
        <f t="shared" si="7"/>
        <v>3818</v>
      </c>
      <c r="K81" s="70"/>
    </row>
    <row r="82" spans="1:11" x14ac:dyDescent="0.35">
      <c r="A82" s="62" t="s">
        <v>146</v>
      </c>
      <c r="B82" s="63">
        <v>1.0549999999999999</v>
      </c>
      <c r="C82" s="64" t="b">
        <f t="shared" si="1"/>
        <v>1</v>
      </c>
      <c r="D82" t="str">
        <f t="shared" si="2"/>
        <v/>
      </c>
      <c r="E82" t="str">
        <f t="shared" si="3"/>
        <v/>
      </c>
      <c r="F82" t="str">
        <f t="shared" si="4"/>
        <v>3</v>
      </c>
      <c r="H82" t="str">
        <f t="shared" si="5"/>
        <v>3</v>
      </c>
      <c r="I82" t="str">
        <f t="shared" si="6"/>
        <v>Japonsko</v>
      </c>
      <c r="J82" s="65">
        <f t="shared" si="7"/>
        <v>4364</v>
      </c>
      <c r="K82" s="70"/>
    </row>
    <row r="83" spans="1:11" x14ac:dyDescent="0.35">
      <c r="A83" s="62" t="s">
        <v>147</v>
      </c>
      <c r="B83" s="63">
        <v>0.81100000000000005</v>
      </c>
      <c r="C83" s="64" t="b">
        <f t="shared" si="1"/>
        <v>1</v>
      </c>
      <c r="D83" t="str">
        <f t="shared" si="2"/>
        <v/>
      </c>
      <c r="E83" t="str">
        <f t="shared" si="3"/>
        <v>2</v>
      </c>
      <c r="F83" t="str">
        <f t="shared" si="4"/>
        <v/>
      </c>
      <c r="H83" t="str">
        <f t="shared" si="5"/>
        <v>2</v>
      </c>
      <c r="I83" t="str">
        <f t="shared" si="6"/>
        <v>Jemen</v>
      </c>
      <c r="J83" s="65">
        <f t="shared" si="7"/>
        <v>3818</v>
      </c>
      <c r="K83" s="70"/>
    </row>
    <row r="84" spans="1:11" x14ac:dyDescent="0.35">
      <c r="A84" s="62" t="s">
        <v>148</v>
      </c>
      <c r="B84" s="63">
        <v>0.50800000000000001</v>
      </c>
      <c r="C84" s="64" t="b">
        <f t="shared" si="1"/>
        <v>1</v>
      </c>
      <c r="D84" t="str">
        <f t="shared" si="2"/>
        <v>1</v>
      </c>
      <c r="E84" t="str">
        <f t="shared" si="3"/>
        <v/>
      </c>
      <c r="F84" t="str">
        <f t="shared" si="4"/>
        <v/>
      </c>
      <c r="H84" t="str">
        <f t="shared" si="5"/>
        <v>1</v>
      </c>
      <c r="I84" t="str">
        <f t="shared" si="6"/>
        <v>Jihoafrická republika</v>
      </c>
      <c r="J84" s="65">
        <f t="shared" si="7"/>
        <v>3273</v>
      </c>
      <c r="K84" s="70"/>
    </row>
    <row r="85" spans="1:11" x14ac:dyDescent="0.35">
      <c r="A85" s="62" t="s">
        <v>149</v>
      </c>
      <c r="B85" s="63">
        <v>0.97599999999999998</v>
      </c>
      <c r="C85" s="64" t="b">
        <f t="shared" si="1"/>
        <v>1</v>
      </c>
      <c r="D85" t="str">
        <f t="shared" si="2"/>
        <v/>
      </c>
      <c r="E85" t="str">
        <f t="shared" si="3"/>
        <v>2</v>
      </c>
      <c r="F85" t="str">
        <f t="shared" si="4"/>
        <v/>
      </c>
      <c r="H85" t="str">
        <f t="shared" si="5"/>
        <v>2</v>
      </c>
      <c r="I85" t="str">
        <f t="shared" si="6"/>
        <v>Jižní Korea</v>
      </c>
      <c r="J85" s="65">
        <f t="shared" si="7"/>
        <v>3818</v>
      </c>
      <c r="K85" s="70"/>
    </row>
    <row r="86" spans="1:11" x14ac:dyDescent="0.35">
      <c r="A86" s="62" t="s">
        <v>150</v>
      </c>
      <c r="B86" s="63">
        <v>0.86499999999999999</v>
      </c>
      <c r="C86" s="64" t="b">
        <f t="shared" si="1"/>
        <v>1</v>
      </c>
      <c r="D86" t="str">
        <f t="shared" si="2"/>
        <v/>
      </c>
      <c r="E86" t="str">
        <f t="shared" si="3"/>
        <v>2</v>
      </c>
      <c r="F86" t="str">
        <f t="shared" si="4"/>
        <v/>
      </c>
      <c r="H86" t="str">
        <f t="shared" si="5"/>
        <v>2</v>
      </c>
      <c r="I86" t="str">
        <f t="shared" si="6"/>
        <v>Jordánsko</v>
      </c>
      <c r="J86" s="65">
        <f t="shared" si="7"/>
        <v>3818</v>
      </c>
      <c r="K86" s="70"/>
    </row>
    <row r="87" spans="1:11" x14ac:dyDescent="0.35">
      <c r="A87" s="62" t="s">
        <v>151</v>
      </c>
      <c r="B87" s="63">
        <v>0.745</v>
      </c>
      <c r="C87" s="64" t="b">
        <f t="shared" ref="C87:C150" si="8">ISNUMBER(B87)</f>
        <v>1</v>
      </c>
      <c r="D87" t="str">
        <f t="shared" ref="D87:D150" si="9">IF(B87&gt;0.48,IF(B87&lt;0.799,"1",""),"")</f>
        <v>1</v>
      </c>
      <c r="E87" t="str">
        <f t="shared" ref="E87:E150" si="10">IF(B87&gt;0.8,IF(B87&lt;0.999,"2",""),"")</f>
        <v/>
      </c>
      <c r="F87" t="str">
        <f t="shared" ref="F87:F150" si="11">IF(B87&gt;=1,IF(B87&lt;1.52,"3",""),"")</f>
        <v/>
      </c>
      <c r="H87" t="str">
        <f t="shared" ref="H87:H150" si="12">CONCATENATE(D87,E87,F87)</f>
        <v>1</v>
      </c>
      <c r="I87" t="str">
        <f t="shared" si="6"/>
        <v>Kambodža</v>
      </c>
      <c r="J87" s="65">
        <f t="shared" si="7"/>
        <v>3273</v>
      </c>
      <c r="K87" s="70"/>
    </row>
    <row r="88" spans="1:11" x14ac:dyDescent="0.35">
      <c r="A88" s="62" t="s">
        <v>152</v>
      </c>
      <c r="B88" s="63">
        <v>0.96</v>
      </c>
      <c r="C88" s="64" t="b">
        <f t="shared" si="8"/>
        <v>1</v>
      </c>
      <c r="D88" t="str">
        <f t="shared" si="9"/>
        <v/>
      </c>
      <c r="E88" t="str">
        <f t="shared" si="10"/>
        <v>2</v>
      </c>
      <c r="F88" t="str">
        <f t="shared" si="11"/>
        <v/>
      </c>
      <c r="H88" t="str">
        <f t="shared" si="12"/>
        <v>2</v>
      </c>
      <c r="I88" t="str">
        <f t="shared" ref="I88:I151" si="13">A88</f>
        <v>Kamerun</v>
      </c>
      <c r="J88" s="65">
        <f t="shared" ref="J88:J151" si="14">VLOOKUP(H88,$I$17:$J$19,2,FALSE)</f>
        <v>3818</v>
      </c>
      <c r="K88" s="70"/>
    </row>
    <row r="89" spans="1:11" x14ac:dyDescent="0.35">
      <c r="A89" s="62" t="s">
        <v>153</v>
      </c>
      <c r="B89" s="63">
        <v>0.878</v>
      </c>
      <c r="C89" s="64" t="b">
        <f t="shared" si="8"/>
        <v>1</v>
      </c>
      <c r="D89" t="str">
        <f t="shared" si="9"/>
        <v/>
      </c>
      <c r="E89" t="str">
        <f t="shared" si="10"/>
        <v>2</v>
      </c>
      <c r="F89" t="str">
        <f t="shared" si="11"/>
        <v/>
      </c>
      <c r="H89" t="str">
        <f t="shared" si="12"/>
        <v>2</v>
      </c>
      <c r="I89" t="str">
        <f t="shared" si="13"/>
        <v>Kanada</v>
      </c>
      <c r="J89" s="65">
        <f t="shared" si="14"/>
        <v>3818</v>
      </c>
      <c r="K89" s="70"/>
    </row>
    <row r="90" spans="1:11" x14ac:dyDescent="0.35">
      <c r="A90" s="62" t="s">
        <v>154</v>
      </c>
      <c r="B90" s="63">
        <v>0.71699999999999997</v>
      </c>
      <c r="C90" s="64" t="b">
        <f t="shared" si="8"/>
        <v>1</v>
      </c>
      <c r="D90" t="str">
        <f t="shared" si="9"/>
        <v>1</v>
      </c>
      <c r="E90" t="str">
        <f t="shared" si="10"/>
        <v/>
      </c>
      <c r="F90" t="str">
        <f t="shared" si="11"/>
        <v/>
      </c>
      <c r="H90" t="str">
        <f t="shared" si="12"/>
        <v>1</v>
      </c>
      <c r="I90" t="str">
        <f t="shared" si="13"/>
        <v>Kapverdy</v>
      </c>
      <c r="J90" s="65">
        <f t="shared" si="14"/>
        <v>3273</v>
      </c>
      <c r="K90" s="70"/>
    </row>
    <row r="91" spans="1:11" x14ac:dyDescent="0.35">
      <c r="A91" s="62" t="s">
        <v>155</v>
      </c>
      <c r="B91" s="63">
        <v>0.81899999999999995</v>
      </c>
      <c r="C91" s="64" t="b">
        <f t="shared" si="8"/>
        <v>1</v>
      </c>
      <c r="D91" t="str">
        <f t="shared" si="9"/>
        <v/>
      </c>
      <c r="E91" t="str">
        <f t="shared" si="10"/>
        <v>2</v>
      </c>
      <c r="F91" t="str">
        <f t="shared" si="11"/>
        <v/>
      </c>
      <c r="H91" t="str">
        <f t="shared" si="12"/>
        <v>2</v>
      </c>
      <c r="I91" t="str">
        <f t="shared" si="13"/>
        <v>Kazachstán</v>
      </c>
      <c r="J91" s="65">
        <f t="shared" si="14"/>
        <v>3818</v>
      </c>
      <c r="K91" s="70"/>
    </row>
    <row r="92" spans="1:11" x14ac:dyDescent="0.35">
      <c r="A92" s="62" t="s">
        <v>156</v>
      </c>
      <c r="B92" s="63">
        <v>0.81499999999999995</v>
      </c>
      <c r="C92" s="64" t="b">
        <f t="shared" si="8"/>
        <v>1</v>
      </c>
      <c r="D92" t="str">
        <f t="shared" si="9"/>
        <v/>
      </c>
      <c r="E92" t="str">
        <f t="shared" si="10"/>
        <v>2</v>
      </c>
      <c r="F92" t="str">
        <f t="shared" si="11"/>
        <v/>
      </c>
      <c r="H92" t="str">
        <f t="shared" si="12"/>
        <v>2</v>
      </c>
      <c r="I92" t="str">
        <f t="shared" si="13"/>
        <v>Keňa</v>
      </c>
      <c r="J92" s="65">
        <f t="shared" si="14"/>
        <v>3818</v>
      </c>
      <c r="K92" s="70"/>
    </row>
    <row r="93" spans="1:11" x14ac:dyDescent="0.35">
      <c r="A93" s="62" t="s">
        <v>157</v>
      </c>
      <c r="B93" s="63">
        <v>0.77900000000000003</v>
      </c>
      <c r="C93" s="64" t="b">
        <f t="shared" si="8"/>
        <v>1</v>
      </c>
      <c r="D93" t="str">
        <f t="shared" si="9"/>
        <v>1</v>
      </c>
      <c r="E93" t="str">
        <f t="shared" si="10"/>
        <v/>
      </c>
      <c r="F93" t="str">
        <f t="shared" si="11"/>
        <v/>
      </c>
      <c r="H93" t="str">
        <f t="shared" si="12"/>
        <v>1</v>
      </c>
      <c r="I93" t="str">
        <f t="shared" si="13"/>
        <v>Kolumbie</v>
      </c>
      <c r="J93" s="65">
        <f t="shared" si="14"/>
        <v>3273</v>
      </c>
      <c r="K93" s="70"/>
    </row>
    <row r="94" spans="1:11" x14ac:dyDescent="0.35">
      <c r="A94" s="62" t="s">
        <v>158</v>
      </c>
      <c r="B94" s="63">
        <v>0.69099999999999995</v>
      </c>
      <c r="C94" s="64" t="b">
        <f t="shared" si="8"/>
        <v>1</v>
      </c>
      <c r="D94" t="str">
        <f t="shared" si="9"/>
        <v>1</v>
      </c>
      <c r="E94" t="str">
        <f t="shared" si="10"/>
        <v/>
      </c>
      <c r="F94" t="str">
        <f t="shared" si="11"/>
        <v/>
      </c>
      <c r="H94" t="str">
        <f t="shared" si="12"/>
        <v>1</v>
      </c>
      <c r="I94" t="str">
        <f t="shared" si="13"/>
        <v>Komory</v>
      </c>
      <c r="J94" s="65">
        <f t="shared" si="14"/>
        <v>3273</v>
      </c>
      <c r="K94" s="70"/>
    </row>
    <row r="95" spans="1:11" x14ac:dyDescent="0.35">
      <c r="A95" s="62" t="s">
        <v>159</v>
      </c>
      <c r="B95" s="63">
        <v>1.206</v>
      </c>
      <c r="C95" s="64" t="b">
        <f t="shared" si="8"/>
        <v>1</v>
      </c>
      <c r="D95" t="str">
        <f t="shared" si="9"/>
        <v/>
      </c>
      <c r="E95" t="str">
        <f t="shared" si="10"/>
        <v/>
      </c>
      <c r="F95" t="str">
        <f t="shared" si="11"/>
        <v>3</v>
      </c>
      <c r="H95" t="str">
        <f t="shared" si="12"/>
        <v>3</v>
      </c>
      <c r="I95" t="str">
        <f t="shared" si="13"/>
        <v>Kongo</v>
      </c>
      <c r="J95" s="65">
        <f t="shared" si="14"/>
        <v>4364</v>
      </c>
      <c r="K95" s="70"/>
    </row>
    <row r="96" spans="1:11" x14ac:dyDescent="0.35">
      <c r="A96" s="62" t="s">
        <v>160</v>
      </c>
      <c r="B96" s="63">
        <v>0.65500000000000003</v>
      </c>
      <c r="C96" s="64" t="b">
        <f t="shared" si="8"/>
        <v>1</v>
      </c>
      <c r="D96" t="str">
        <f t="shared" si="9"/>
        <v>1</v>
      </c>
      <c r="E96" t="str">
        <f t="shared" si="10"/>
        <v/>
      </c>
      <c r="F96" t="str">
        <f t="shared" si="11"/>
        <v/>
      </c>
      <c r="H96" t="str">
        <f t="shared" si="12"/>
        <v>1</v>
      </c>
      <c r="I96" t="str">
        <f t="shared" si="13"/>
        <v>Kosovská republika</v>
      </c>
      <c r="J96" s="65">
        <f t="shared" si="14"/>
        <v>3273</v>
      </c>
      <c r="K96" s="70"/>
    </row>
    <row r="97" spans="1:11" x14ac:dyDescent="0.35">
      <c r="A97" s="62" t="s">
        <v>161</v>
      </c>
      <c r="B97" s="63">
        <v>0.82099999999999995</v>
      </c>
      <c r="C97" s="64" t="b">
        <f t="shared" si="8"/>
        <v>1</v>
      </c>
      <c r="D97" t="str">
        <f t="shared" si="9"/>
        <v/>
      </c>
      <c r="E97" t="str">
        <f t="shared" si="10"/>
        <v>2</v>
      </c>
      <c r="F97" t="str">
        <f t="shared" si="11"/>
        <v/>
      </c>
      <c r="H97" t="str">
        <f t="shared" si="12"/>
        <v>2</v>
      </c>
      <c r="I97" t="str">
        <f t="shared" si="13"/>
        <v>Kostarika</v>
      </c>
      <c r="J97" s="65">
        <f t="shared" si="14"/>
        <v>3818</v>
      </c>
      <c r="K97" s="70"/>
    </row>
    <row r="98" spans="1:11" x14ac:dyDescent="0.35">
      <c r="A98" s="62" t="s">
        <v>162</v>
      </c>
      <c r="B98" s="63">
        <v>0.78600000000000003</v>
      </c>
      <c r="C98" s="64" t="b">
        <f t="shared" si="8"/>
        <v>1</v>
      </c>
      <c r="D98" t="str">
        <f t="shared" si="9"/>
        <v>1</v>
      </c>
      <c r="E98" t="str">
        <f t="shared" si="10"/>
        <v/>
      </c>
      <c r="F98" t="str">
        <f t="shared" si="11"/>
        <v/>
      </c>
      <c r="H98" t="str">
        <f t="shared" si="12"/>
        <v>1</v>
      </c>
      <c r="I98" t="str">
        <f t="shared" si="13"/>
        <v>Kuba</v>
      </c>
      <c r="J98" s="65">
        <f t="shared" si="14"/>
        <v>3273</v>
      </c>
      <c r="K98" s="70"/>
    </row>
    <row r="99" spans="1:11" x14ac:dyDescent="0.35">
      <c r="A99" s="62" t="s">
        <v>163</v>
      </c>
      <c r="B99" s="63">
        <v>0.82599999999999996</v>
      </c>
      <c r="C99" s="64" t="b">
        <f t="shared" si="8"/>
        <v>1</v>
      </c>
      <c r="D99" t="str">
        <f t="shared" si="9"/>
        <v/>
      </c>
      <c r="E99" t="str">
        <f t="shared" si="10"/>
        <v>2</v>
      </c>
      <c r="F99" t="str">
        <f t="shared" si="11"/>
        <v/>
      </c>
      <c r="H99" t="str">
        <f t="shared" si="12"/>
        <v>2</v>
      </c>
      <c r="I99" t="str">
        <f t="shared" si="13"/>
        <v>Kypr</v>
      </c>
      <c r="J99" s="65">
        <f t="shared" si="14"/>
        <v>3818</v>
      </c>
      <c r="K99" s="70"/>
    </row>
    <row r="100" spans="1:11" x14ac:dyDescent="0.35">
      <c r="A100" s="62" t="s">
        <v>164</v>
      </c>
      <c r="B100" s="63">
        <v>0.80300000000000005</v>
      </c>
      <c r="C100" s="64" t="b">
        <f t="shared" si="8"/>
        <v>1</v>
      </c>
      <c r="D100" t="str">
        <f t="shared" si="9"/>
        <v/>
      </c>
      <c r="E100" t="str">
        <f t="shared" si="10"/>
        <v>2</v>
      </c>
      <c r="F100" t="str">
        <f t="shared" si="11"/>
        <v/>
      </c>
      <c r="H100" t="str">
        <f t="shared" si="12"/>
        <v>2</v>
      </c>
      <c r="I100" t="str">
        <f t="shared" si="13"/>
        <v>Kyrgyzstán</v>
      </c>
      <c r="J100" s="65">
        <f t="shared" si="14"/>
        <v>3818</v>
      </c>
      <c r="K100" s="70"/>
    </row>
    <row r="101" spans="1:11" x14ac:dyDescent="0.35">
      <c r="A101" s="62" t="s">
        <v>22</v>
      </c>
      <c r="B101" s="63">
        <v>0.89200000000000002</v>
      </c>
      <c r="C101" s="64" t="b">
        <f t="shared" si="8"/>
        <v>1</v>
      </c>
      <c r="D101" t="str">
        <f t="shared" si="9"/>
        <v/>
      </c>
      <c r="E101" t="str">
        <f t="shared" si="10"/>
        <v>2</v>
      </c>
      <c r="F101" t="str">
        <f t="shared" si="11"/>
        <v/>
      </c>
      <c r="H101" t="str">
        <f t="shared" si="12"/>
        <v>2</v>
      </c>
      <c r="I101" t="str">
        <f t="shared" si="13"/>
        <v>Laos</v>
      </c>
      <c r="J101" s="65">
        <f t="shared" si="14"/>
        <v>3818</v>
      </c>
      <c r="K101" s="70"/>
    </row>
    <row r="102" spans="1:11" x14ac:dyDescent="0.35">
      <c r="A102" s="62" t="s">
        <v>23</v>
      </c>
      <c r="B102" s="63">
        <v>0.48299999999999998</v>
      </c>
      <c r="C102" s="64" t="b">
        <f t="shared" si="8"/>
        <v>1</v>
      </c>
      <c r="D102" t="str">
        <f t="shared" si="9"/>
        <v>1</v>
      </c>
      <c r="E102" t="str">
        <f t="shared" si="10"/>
        <v/>
      </c>
      <c r="F102" t="str">
        <f t="shared" si="11"/>
        <v/>
      </c>
      <c r="H102" t="str">
        <f t="shared" si="12"/>
        <v>1</v>
      </c>
      <c r="I102" t="str">
        <f t="shared" si="13"/>
        <v>Lesotho</v>
      </c>
      <c r="J102" s="65">
        <f t="shared" si="14"/>
        <v>3273</v>
      </c>
      <c r="K102" s="70"/>
    </row>
    <row r="103" spans="1:11" x14ac:dyDescent="0.35">
      <c r="A103" s="62" t="s">
        <v>165</v>
      </c>
      <c r="B103" s="63">
        <v>0.86299999999999999</v>
      </c>
      <c r="C103" s="64" t="b">
        <f t="shared" si="8"/>
        <v>1</v>
      </c>
      <c r="D103" t="str">
        <f t="shared" si="9"/>
        <v/>
      </c>
      <c r="E103" t="str">
        <f t="shared" si="10"/>
        <v>2</v>
      </c>
      <c r="F103" t="str">
        <f t="shared" si="11"/>
        <v/>
      </c>
      <c r="H103" t="str">
        <f t="shared" si="12"/>
        <v>2</v>
      </c>
      <c r="I103" t="str">
        <f t="shared" si="13"/>
        <v>Libanon</v>
      </c>
      <c r="J103" s="65">
        <f t="shared" si="14"/>
        <v>3818</v>
      </c>
      <c r="K103" s="70"/>
    </row>
    <row r="104" spans="1:11" x14ac:dyDescent="0.35">
      <c r="A104" s="62" t="s">
        <v>166</v>
      </c>
      <c r="B104" s="63">
        <v>1.111</v>
      </c>
      <c r="C104" s="64" t="b">
        <f t="shared" si="8"/>
        <v>1</v>
      </c>
      <c r="D104" t="str">
        <f t="shared" si="9"/>
        <v/>
      </c>
      <c r="E104" t="str">
        <f t="shared" si="10"/>
        <v/>
      </c>
      <c r="F104" t="str">
        <f t="shared" si="11"/>
        <v>3</v>
      </c>
      <c r="H104" t="str">
        <f t="shared" si="12"/>
        <v>3</v>
      </c>
      <c r="I104" t="str">
        <f t="shared" si="13"/>
        <v>Libérie</v>
      </c>
      <c r="J104" s="65">
        <f t="shared" si="14"/>
        <v>4364</v>
      </c>
      <c r="K104" s="70"/>
    </row>
    <row r="105" spans="1:11" x14ac:dyDescent="0.35">
      <c r="A105" s="62" t="s">
        <v>167</v>
      </c>
      <c r="B105" s="63">
        <v>0.57599999999999996</v>
      </c>
      <c r="C105" s="64" t="b">
        <f t="shared" si="8"/>
        <v>1</v>
      </c>
      <c r="D105" t="str">
        <f t="shared" si="9"/>
        <v>1</v>
      </c>
      <c r="E105" t="str">
        <f t="shared" si="10"/>
        <v/>
      </c>
      <c r="F105" t="str">
        <f t="shared" si="11"/>
        <v/>
      </c>
      <c r="H105" t="str">
        <f t="shared" si="12"/>
        <v>1</v>
      </c>
      <c r="I105" t="str">
        <f t="shared" si="13"/>
        <v>Libye</v>
      </c>
      <c r="J105" s="65">
        <f t="shared" si="14"/>
        <v>3273</v>
      </c>
      <c r="K105" s="70"/>
    </row>
    <row r="106" spans="1:11" x14ac:dyDescent="0.35">
      <c r="A106" s="62" t="s">
        <v>168</v>
      </c>
      <c r="B106" s="63">
        <v>1.212</v>
      </c>
      <c r="C106" s="64" t="b">
        <f t="shared" si="8"/>
        <v>1</v>
      </c>
      <c r="D106" t="str">
        <f t="shared" si="9"/>
        <v/>
      </c>
      <c r="E106" t="str">
        <f t="shared" si="10"/>
        <v/>
      </c>
      <c r="F106" t="str">
        <f t="shared" si="11"/>
        <v>3</v>
      </c>
      <c r="H106" t="str">
        <f t="shared" si="12"/>
        <v>3</v>
      </c>
      <c r="I106" t="str">
        <f t="shared" si="13"/>
        <v>Lichtenštejnsko</v>
      </c>
      <c r="J106" s="65">
        <f t="shared" si="14"/>
        <v>4364</v>
      </c>
      <c r="K106" s="70"/>
    </row>
    <row r="107" spans="1:11" x14ac:dyDescent="0.35">
      <c r="A107" s="62" t="s">
        <v>169</v>
      </c>
      <c r="B107" s="63">
        <v>0.72499999999999998</v>
      </c>
      <c r="C107" s="64" t="b">
        <f t="shared" si="8"/>
        <v>1</v>
      </c>
      <c r="D107" t="str">
        <f t="shared" si="9"/>
        <v>1</v>
      </c>
      <c r="E107" t="str">
        <f t="shared" si="10"/>
        <v/>
      </c>
      <c r="F107" t="str">
        <f t="shared" si="11"/>
        <v/>
      </c>
      <c r="H107" t="str">
        <f t="shared" si="12"/>
        <v>1</v>
      </c>
      <c r="I107" t="str">
        <f t="shared" si="13"/>
        <v>Litva</v>
      </c>
      <c r="J107" s="65">
        <f t="shared" si="14"/>
        <v>3273</v>
      </c>
      <c r="K107" s="70"/>
    </row>
    <row r="108" spans="1:11" x14ac:dyDescent="0.35">
      <c r="A108" s="62" t="s">
        <v>170</v>
      </c>
      <c r="B108" s="63">
        <v>0.77700000000000002</v>
      </c>
      <c r="C108" s="64" t="b">
        <f t="shared" si="8"/>
        <v>1</v>
      </c>
      <c r="D108" t="str">
        <f t="shared" si="9"/>
        <v>1</v>
      </c>
      <c r="E108" t="str">
        <f t="shared" si="10"/>
        <v/>
      </c>
      <c r="F108" t="str">
        <f t="shared" si="11"/>
        <v/>
      </c>
      <c r="H108" t="str">
        <f t="shared" si="12"/>
        <v>1</v>
      </c>
      <c r="I108" t="str">
        <f t="shared" si="13"/>
        <v>Lotyšsko</v>
      </c>
      <c r="J108" s="65">
        <f t="shared" si="14"/>
        <v>3273</v>
      </c>
      <c r="K108" s="70"/>
    </row>
    <row r="109" spans="1:11" x14ac:dyDescent="0.35">
      <c r="A109" s="62" t="s">
        <v>171</v>
      </c>
      <c r="B109" s="63">
        <v>1</v>
      </c>
      <c r="C109" s="64" t="b">
        <f t="shared" si="8"/>
        <v>1</v>
      </c>
      <c r="D109" t="str">
        <f t="shared" si="9"/>
        <v/>
      </c>
      <c r="E109" t="str">
        <f t="shared" si="10"/>
        <v/>
      </c>
      <c r="F109" t="str">
        <f t="shared" si="11"/>
        <v>3</v>
      </c>
      <c r="H109" t="str">
        <f t="shared" si="12"/>
        <v>3</v>
      </c>
      <c r="I109" t="str">
        <f t="shared" si="13"/>
        <v>Lucembursko</v>
      </c>
      <c r="J109" s="65">
        <f t="shared" si="14"/>
        <v>4364</v>
      </c>
      <c r="K109" s="70"/>
    </row>
    <row r="110" spans="1:11" x14ac:dyDescent="0.35">
      <c r="A110" s="62" t="s">
        <v>172</v>
      </c>
      <c r="B110" s="63">
        <v>0.86</v>
      </c>
      <c r="C110" s="64" t="b">
        <f t="shared" si="8"/>
        <v>1</v>
      </c>
      <c r="D110" t="str">
        <f t="shared" si="9"/>
        <v/>
      </c>
      <c r="E110" t="str">
        <f t="shared" si="10"/>
        <v>2</v>
      </c>
      <c r="F110" t="str">
        <f t="shared" si="11"/>
        <v/>
      </c>
      <c r="H110" t="str">
        <f t="shared" si="12"/>
        <v>2</v>
      </c>
      <c r="I110" t="str">
        <f t="shared" si="13"/>
        <v>Madagaskar</v>
      </c>
      <c r="J110" s="65">
        <f t="shared" si="14"/>
        <v>3818</v>
      </c>
      <c r="K110" s="70"/>
    </row>
    <row r="111" spans="1:11" x14ac:dyDescent="0.35">
      <c r="A111" s="62" t="s">
        <v>173</v>
      </c>
      <c r="B111" s="63">
        <v>0.77400000000000002</v>
      </c>
      <c r="C111" s="64" t="b">
        <f t="shared" si="8"/>
        <v>1</v>
      </c>
      <c r="D111" t="str">
        <f t="shared" si="9"/>
        <v>1</v>
      </c>
      <c r="E111" t="str">
        <f t="shared" si="10"/>
        <v/>
      </c>
      <c r="F111" t="str">
        <f t="shared" si="11"/>
        <v/>
      </c>
      <c r="H111" t="str">
        <f t="shared" si="12"/>
        <v>1</v>
      </c>
      <c r="I111" t="str">
        <f t="shared" si="13"/>
        <v>Maďarsko</v>
      </c>
      <c r="J111" s="65">
        <f t="shared" si="14"/>
        <v>3273</v>
      </c>
      <c r="K111" s="70"/>
    </row>
    <row r="112" spans="1:11" x14ac:dyDescent="0.35">
      <c r="A112" s="62" t="s">
        <v>174</v>
      </c>
      <c r="B112" s="63">
        <v>0.6</v>
      </c>
      <c r="C112" s="64" t="b">
        <f t="shared" si="8"/>
        <v>1</v>
      </c>
      <c r="D112" t="str">
        <f t="shared" si="9"/>
        <v>1</v>
      </c>
      <c r="E112" t="str">
        <f t="shared" si="10"/>
        <v/>
      </c>
      <c r="F112" t="str">
        <f t="shared" si="11"/>
        <v/>
      </c>
      <c r="H112" t="str">
        <f t="shared" si="12"/>
        <v>1</v>
      </c>
      <c r="I112" t="str">
        <f t="shared" si="13"/>
        <v>Makedonie</v>
      </c>
      <c r="J112" s="65">
        <f t="shared" si="14"/>
        <v>3273</v>
      </c>
      <c r="K112" s="70"/>
    </row>
    <row r="113" spans="1:11" x14ac:dyDescent="0.35">
      <c r="A113" s="62" t="s">
        <v>175</v>
      </c>
      <c r="B113" s="63">
        <v>0.68799999999999994</v>
      </c>
      <c r="C113" s="64" t="b">
        <f t="shared" si="8"/>
        <v>1</v>
      </c>
      <c r="D113" t="str">
        <f t="shared" si="9"/>
        <v>1</v>
      </c>
      <c r="E113" t="str">
        <f t="shared" si="10"/>
        <v/>
      </c>
      <c r="F113" t="str">
        <f t="shared" si="11"/>
        <v/>
      </c>
      <c r="H113" t="str">
        <f t="shared" si="12"/>
        <v>1</v>
      </c>
      <c r="I113" t="str">
        <f t="shared" si="13"/>
        <v>Malajsie</v>
      </c>
      <c r="J113" s="65">
        <f t="shared" si="14"/>
        <v>3273</v>
      </c>
      <c r="K113" s="70"/>
    </row>
    <row r="114" spans="1:11" x14ac:dyDescent="0.35">
      <c r="A114" s="62" t="s">
        <v>24</v>
      </c>
      <c r="B114" s="63">
        <v>0.68</v>
      </c>
      <c r="C114" s="64" t="b">
        <f t="shared" si="8"/>
        <v>1</v>
      </c>
      <c r="D114" t="str">
        <f t="shared" si="9"/>
        <v>1</v>
      </c>
      <c r="E114" t="str">
        <f t="shared" si="10"/>
        <v/>
      </c>
      <c r="F114" t="str">
        <f t="shared" si="11"/>
        <v/>
      </c>
      <c r="H114" t="str">
        <f t="shared" si="12"/>
        <v>1</v>
      </c>
      <c r="I114" t="str">
        <f t="shared" si="13"/>
        <v>Malawi</v>
      </c>
      <c r="J114" s="65">
        <f t="shared" si="14"/>
        <v>3273</v>
      </c>
      <c r="K114" s="70"/>
    </row>
    <row r="115" spans="1:11" x14ac:dyDescent="0.35">
      <c r="A115" s="62" t="s">
        <v>25</v>
      </c>
      <c r="B115" s="63">
        <v>0.94399999999999995</v>
      </c>
      <c r="C115" s="64" t="b">
        <f t="shared" si="8"/>
        <v>1</v>
      </c>
      <c r="D115" t="str">
        <f t="shared" si="9"/>
        <v/>
      </c>
      <c r="E115" t="str">
        <f t="shared" si="10"/>
        <v>2</v>
      </c>
      <c r="F115" t="str">
        <f t="shared" si="11"/>
        <v/>
      </c>
      <c r="H115" t="str">
        <f t="shared" si="12"/>
        <v>2</v>
      </c>
      <c r="I115" t="str">
        <f t="shared" si="13"/>
        <v>Mali</v>
      </c>
      <c r="J115" s="65">
        <f t="shared" si="14"/>
        <v>3818</v>
      </c>
      <c r="K115" s="70"/>
    </row>
    <row r="116" spans="1:11" x14ac:dyDescent="0.35">
      <c r="A116" s="62" t="s">
        <v>176</v>
      </c>
      <c r="B116" s="63">
        <v>0.84399999999999997</v>
      </c>
      <c r="C116" s="64" t="b">
        <f t="shared" si="8"/>
        <v>1</v>
      </c>
      <c r="D116" t="str">
        <f t="shared" si="9"/>
        <v/>
      </c>
      <c r="E116" t="str">
        <f t="shared" si="10"/>
        <v>2</v>
      </c>
      <c r="F116" t="str">
        <f t="shared" si="11"/>
        <v/>
      </c>
      <c r="H116" t="str">
        <f t="shared" si="12"/>
        <v>2</v>
      </c>
      <c r="I116" t="str">
        <f t="shared" si="13"/>
        <v>Malta</v>
      </c>
      <c r="J116" s="65">
        <f t="shared" si="14"/>
        <v>3818</v>
      </c>
      <c r="K116" s="70"/>
    </row>
    <row r="117" spans="1:11" x14ac:dyDescent="0.35">
      <c r="A117" s="62" t="s">
        <v>177</v>
      </c>
      <c r="B117" s="63">
        <v>0.754</v>
      </c>
      <c r="C117" s="64" t="b">
        <f t="shared" si="8"/>
        <v>1</v>
      </c>
      <c r="D117" t="str">
        <f t="shared" si="9"/>
        <v>1</v>
      </c>
      <c r="E117" t="str">
        <f t="shared" si="10"/>
        <v/>
      </c>
      <c r="F117" t="str">
        <f t="shared" si="11"/>
        <v/>
      </c>
      <c r="H117" t="str">
        <f t="shared" si="12"/>
        <v>1</v>
      </c>
      <c r="I117" t="str">
        <f t="shared" si="13"/>
        <v>Maroko</v>
      </c>
      <c r="J117" s="65">
        <f t="shared" si="14"/>
        <v>3273</v>
      </c>
      <c r="K117" s="70"/>
    </row>
    <row r="118" spans="1:11" x14ac:dyDescent="0.35">
      <c r="A118" s="62" t="s">
        <v>178</v>
      </c>
      <c r="B118" s="63">
        <v>0.74399999999999999</v>
      </c>
      <c r="C118" s="64" t="b">
        <f t="shared" si="8"/>
        <v>1</v>
      </c>
      <c r="D118" t="str">
        <f t="shared" si="9"/>
        <v>1</v>
      </c>
      <c r="E118" t="str">
        <f t="shared" si="10"/>
        <v/>
      </c>
      <c r="F118" t="str">
        <f t="shared" si="11"/>
        <v/>
      </c>
      <c r="H118" t="str">
        <f t="shared" si="12"/>
        <v>1</v>
      </c>
      <c r="I118" t="str">
        <f t="shared" si="13"/>
        <v>Mauricius</v>
      </c>
      <c r="J118" s="65">
        <f t="shared" si="14"/>
        <v>3273</v>
      </c>
      <c r="K118" s="70"/>
    </row>
    <row r="119" spans="1:11" x14ac:dyDescent="0.35">
      <c r="A119" s="62" t="s">
        <v>179</v>
      </c>
      <c r="B119" s="63">
        <v>0.625</v>
      </c>
      <c r="C119" s="64" t="b">
        <f t="shared" si="8"/>
        <v>1</v>
      </c>
      <c r="D119" t="str">
        <f t="shared" si="9"/>
        <v>1</v>
      </c>
      <c r="E119" t="str">
        <f t="shared" si="10"/>
        <v/>
      </c>
      <c r="F119" t="str">
        <f t="shared" si="11"/>
        <v/>
      </c>
      <c r="H119" t="str">
        <f t="shared" si="12"/>
        <v>1</v>
      </c>
      <c r="I119" t="str">
        <f t="shared" si="13"/>
        <v>Mauritánie</v>
      </c>
      <c r="J119" s="65">
        <f t="shared" si="14"/>
        <v>3273</v>
      </c>
      <c r="K119" s="70"/>
    </row>
    <row r="120" spans="1:11" x14ac:dyDescent="0.35">
      <c r="A120" s="62" t="s">
        <v>180</v>
      </c>
      <c r="B120" s="63">
        <v>0.67100000000000004</v>
      </c>
      <c r="C120" s="64" t="b">
        <f t="shared" si="8"/>
        <v>1</v>
      </c>
      <c r="D120" t="str">
        <f t="shared" si="9"/>
        <v>1</v>
      </c>
      <c r="E120" t="str">
        <f t="shared" si="10"/>
        <v/>
      </c>
      <c r="F120" t="str">
        <f t="shared" si="11"/>
        <v/>
      </c>
      <c r="H120" t="str">
        <f t="shared" si="12"/>
        <v>1</v>
      </c>
      <c r="I120" t="str">
        <f t="shared" si="13"/>
        <v>Mexiko</v>
      </c>
      <c r="J120" s="65">
        <f t="shared" si="14"/>
        <v>3273</v>
      </c>
      <c r="K120" s="70"/>
    </row>
    <row r="121" spans="1:11" x14ac:dyDescent="0.35">
      <c r="A121" s="62" t="s">
        <v>181</v>
      </c>
      <c r="B121" s="63">
        <v>0.62</v>
      </c>
      <c r="C121" s="64" t="b">
        <f t="shared" si="8"/>
        <v>1</v>
      </c>
      <c r="D121" t="str">
        <f t="shared" si="9"/>
        <v>1</v>
      </c>
      <c r="E121" t="str">
        <f t="shared" si="10"/>
        <v/>
      </c>
      <c r="F121" t="str">
        <f t="shared" si="11"/>
        <v/>
      </c>
      <c r="H121" t="str">
        <f t="shared" si="12"/>
        <v>1</v>
      </c>
      <c r="I121" t="str">
        <f t="shared" si="13"/>
        <v>Moldavská republika</v>
      </c>
      <c r="J121" s="65">
        <f t="shared" si="14"/>
        <v>3273</v>
      </c>
      <c r="K121" s="70"/>
    </row>
    <row r="122" spans="1:11" x14ac:dyDescent="0.35">
      <c r="A122" s="62" t="s">
        <v>182</v>
      </c>
      <c r="B122" s="63">
        <v>0.71499999999999997</v>
      </c>
      <c r="C122" s="64" t="b">
        <f t="shared" si="8"/>
        <v>1</v>
      </c>
      <c r="D122" t="str">
        <f t="shared" si="9"/>
        <v>1</v>
      </c>
      <c r="E122" t="str">
        <f t="shared" si="10"/>
        <v/>
      </c>
      <c r="F122" t="str">
        <f t="shared" si="11"/>
        <v/>
      </c>
      <c r="H122" t="str">
        <f t="shared" si="12"/>
        <v>1</v>
      </c>
      <c r="I122" t="str">
        <f t="shared" si="13"/>
        <v>Mosambik</v>
      </c>
      <c r="J122" s="65">
        <f t="shared" si="14"/>
        <v>3273</v>
      </c>
      <c r="K122" s="70"/>
    </row>
    <row r="123" spans="1:11" x14ac:dyDescent="0.35">
      <c r="A123" s="62" t="s">
        <v>26</v>
      </c>
      <c r="B123" s="63">
        <v>0.65500000000000003</v>
      </c>
      <c r="C123" s="64" t="b">
        <f t="shared" si="8"/>
        <v>1</v>
      </c>
      <c r="D123" t="str">
        <f t="shared" si="9"/>
        <v>1</v>
      </c>
      <c r="E123" t="str">
        <f t="shared" si="10"/>
        <v/>
      </c>
      <c r="F123" t="str">
        <f t="shared" si="11"/>
        <v/>
      </c>
      <c r="H123" t="str">
        <f t="shared" si="12"/>
        <v>1</v>
      </c>
      <c r="I123" t="str">
        <f t="shared" si="13"/>
        <v>Myanmar</v>
      </c>
      <c r="J123" s="65">
        <f t="shared" si="14"/>
        <v>3273</v>
      </c>
      <c r="K123" s="70"/>
    </row>
    <row r="124" spans="1:11" x14ac:dyDescent="0.35">
      <c r="A124" s="62" t="s">
        <v>183</v>
      </c>
      <c r="B124" s="63">
        <v>0.61399999999999999</v>
      </c>
      <c r="C124" s="64" t="b">
        <f t="shared" si="8"/>
        <v>1</v>
      </c>
      <c r="D124" t="str">
        <f t="shared" si="9"/>
        <v>1</v>
      </c>
      <c r="E124" t="str">
        <f t="shared" si="10"/>
        <v/>
      </c>
      <c r="F124" t="str">
        <f t="shared" si="11"/>
        <v/>
      </c>
      <c r="H124" t="str">
        <f t="shared" si="12"/>
        <v>1</v>
      </c>
      <c r="I124" t="str">
        <f t="shared" si="13"/>
        <v>Namibie</v>
      </c>
      <c r="J124" s="65">
        <f t="shared" si="14"/>
        <v>3273</v>
      </c>
      <c r="K124" s="70"/>
    </row>
    <row r="125" spans="1:11" x14ac:dyDescent="0.35">
      <c r="A125" s="62" t="s">
        <v>184</v>
      </c>
      <c r="B125" s="63">
        <v>0.97</v>
      </c>
      <c r="C125" s="64" t="b">
        <f t="shared" si="8"/>
        <v>1</v>
      </c>
      <c r="D125" t="str">
        <f t="shared" si="9"/>
        <v/>
      </c>
      <c r="E125" t="str">
        <f t="shared" si="10"/>
        <v>2</v>
      </c>
      <c r="F125" t="str">
        <f t="shared" si="11"/>
        <v/>
      </c>
      <c r="H125" t="str">
        <f t="shared" si="12"/>
        <v>2</v>
      </c>
      <c r="I125" t="str">
        <f t="shared" si="13"/>
        <v>Německo</v>
      </c>
      <c r="J125" s="65">
        <f t="shared" si="14"/>
        <v>3818</v>
      </c>
      <c r="K125" s="70"/>
    </row>
    <row r="126" spans="1:11" x14ac:dyDescent="0.35">
      <c r="A126" s="62" t="s">
        <v>185</v>
      </c>
      <c r="B126" s="63">
        <v>0.77</v>
      </c>
      <c r="C126" s="64" t="b">
        <f t="shared" si="8"/>
        <v>1</v>
      </c>
      <c r="D126" t="str">
        <f t="shared" si="9"/>
        <v>1</v>
      </c>
      <c r="E126" t="str">
        <f t="shared" si="10"/>
        <v/>
      </c>
      <c r="F126" t="str">
        <f t="shared" si="11"/>
        <v/>
      </c>
      <c r="H126" t="str">
        <f t="shared" si="12"/>
        <v>1</v>
      </c>
      <c r="I126" t="str">
        <f t="shared" si="13"/>
        <v>Nepál</v>
      </c>
      <c r="J126" s="65">
        <f t="shared" si="14"/>
        <v>3273</v>
      </c>
      <c r="K126" s="70"/>
    </row>
    <row r="127" spans="1:11" x14ac:dyDescent="0.35">
      <c r="A127" s="62" t="s">
        <v>27</v>
      </c>
      <c r="B127" s="63">
        <v>0.84799999999999998</v>
      </c>
      <c r="C127" s="64" t="b">
        <f t="shared" si="8"/>
        <v>1</v>
      </c>
      <c r="D127" t="str">
        <f t="shared" si="9"/>
        <v/>
      </c>
      <c r="E127" t="str">
        <f t="shared" si="10"/>
        <v>2</v>
      </c>
      <c r="F127" t="str">
        <f t="shared" si="11"/>
        <v/>
      </c>
      <c r="H127" t="str">
        <f t="shared" si="12"/>
        <v>2</v>
      </c>
      <c r="I127" t="str">
        <f t="shared" si="13"/>
        <v>Niger</v>
      </c>
      <c r="J127" s="65">
        <f t="shared" si="14"/>
        <v>3818</v>
      </c>
      <c r="K127" s="70"/>
    </row>
    <row r="128" spans="1:11" x14ac:dyDescent="0.35">
      <c r="A128" s="62" t="s">
        <v>186</v>
      </c>
      <c r="B128" s="63">
        <v>0.92600000000000005</v>
      </c>
      <c r="C128" s="64" t="b">
        <f t="shared" si="8"/>
        <v>1</v>
      </c>
      <c r="D128" t="str">
        <f t="shared" si="9"/>
        <v/>
      </c>
      <c r="E128" t="str">
        <f t="shared" si="10"/>
        <v>2</v>
      </c>
      <c r="F128" t="str">
        <f t="shared" si="11"/>
        <v/>
      </c>
      <c r="H128" t="str">
        <f t="shared" si="12"/>
        <v>2</v>
      </c>
      <c r="I128" t="str">
        <f t="shared" si="13"/>
        <v>Nigérie</v>
      </c>
      <c r="J128" s="65">
        <f t="shared" si="14"/>
        <v>3818</v>
      </c>
      <c r="K128" s="70"/>
    </row>
    <row r="129" spans="1:11" x14ac:dyDescent="0.35">
      <c r="A129" s="62" t="s">
        <v>187</v>
      </c>
      <c r="B129" s="63">
        <v>0.56499999999999995</v>
      </c>
      <c r="C129" s="64" t="b">
        <f t="shared" si="8"/>
        <v>1</v>
      </c>
      <c r="D129" t="str">
        <f t="shared" si="9"/>
        <v>1</v>
      </c>
      <c r="E129" t="str">
        <f t="shared" si="10"/>
        <v/>
      </c>
      <c r="F129" t="str">
        <f t="shared" si="11"/>
        <v/>
      </c>
      <c r="H129" t="str">
        <f t="shared" si="12"/>
        <v>1</v>
      </c>
      <c r="I129" t="str">
        <f t="shared" si="13"/>
        <v>Nikaragua</v>
      </c>
      <c r="J129" s="65">
        <f t="shared" si="14"/>
        <v>3273</v>
      </c>
      <c r="K129" s="70"/>
    </row>
    <row r="130" spans="1:11" x14ac:dyDescent="0.35">
      <c r="A130" s="62" t="s">
        <v>188</v>
      </c>
      <c r="B130" s="63">
        <v>1.079</v>
      </c>
      <c r="C130" s="64" t="b">
        <f t="shared" si="8"/>
        <v>1</v>
      </c>
      <c r="D130" t="str">
        <f t="shared" si="9"/>
        <v/>
      </c>
      <c r="E130" t="str">
        <f t="shared" si="10"/>
        <v/>
      </c>
      <c r="F130" t="str">
        <f t="shared" si="11"/>
        <v>3</v>
      </c>
      <c r="H130" t="str">
        <f t="shared" si="12"/>
        <v>3</v>
      </c>
      <c r="I130" t="str">
        <f t="shared" si="13"/>
        <v>Nizozemsko</v>
      </c>
      <c r="J130" s="65">
        <f t="shared" si="14"/>
        <v>4364</v>
      </c>
      <c r="K130" s="70"/>
    </row>
    <row r="131" spans="1:11" x14ac:dyDescent="0.35">
      <c r="A131" s="62" t="s">
        <v>189</v>
      </c>
      <c r="B131" s="63">
        <v>1.306</v>
      </c>
      <c r="C131" s="64" t="b">
        <f t="shared" si="8"/>
        <v>1</v>
      </c>
      <c r="D131" t="str">
        <f t="shared" si="9"/>
        <v/>
      </c>
      <c r="E131" t="str">
        <f t="shared" si="10"/>
        <v/>
      </c>
      <c r="F131" t="str">
        <f t="shared" si="11"/>
        <v>3</v>
      </c>
      <c r="H131" t="str">
        <f t="shared" si="12"/>
        <v>3</v>
      </c>
      <c r="I131" t="str">
        <f t="shared" si="13"/>
        <v>Norsko</v>
      </c>
      <c r="J131" s="65">
        <f t="shared" si="14"/>
        <v>4364</v>
      </c>
      <c r="K131" s="70"/>
    </row>
    <row r="132" spans="1:11" x14ac:dyDescent="0.35">
      <c r="A132" s="62" t="s">
        <v>190</v>
      </c>
      <c r="B132" s="63">
        <v>1.1719999999999999</v>
      </c>
      <c r="C132" s="64" t="b">
        <f t="shared" si="8"/>
        <v>1</v>
      </c>
      <c r="D132" t="str">
        <f t="shared" si="9"/>
        <v/>
      </c>
      <c r="E132" t="str">
        <f t="shared" si="10"/>
        <v/>
      </c>
      <c r="F132" t="str">
        <f t="shared" si="11"/>
        <v>3</v>
      </c>
      <c r="H132" t="str">
        <f t="shared" si="12"/>
        <v>3</v>
      </c>
      <c r="I132" t="str">
        <f t="shared" si="13"/>
        <v>Nová Kaledonie</v>
      </c>
      <c r="J132" s="65">
        <f t="shared" si="14"/>
        <v>4364</v>
      </c>
      <c r="K132" s="70"/>
    </row>
    <row r="133" spans="1:11" x14ac:dyDescent="0.35">
      <c r="A133" s="62" t="s">
        <v>191</v>
      </c>
      <c r="B133" s="63">
        <v>0.99399999999999999</v>
      </c>
      <c r="C133" s="64" t="b">
        <f t="shared" si="8"/>
        <v>1</v>
      </c>
      <c r="D133" t="str">
        <f t="shared" si="9"/>
        <v/>
      </c>
      <c r="E133" t="str">
        <f t="shared" si="10"/>
        <v>2</v>
      </c>
      <c r="F133" t="str">
        <f t="shared" si="11"/>
        <v/>
      </c>
      <c r="H133" t="str">
        <f t="shared" si="12"/>
        <v>2</v>
      </c>
      <c r="I133" t="str">
        <f t="shared" si="13"/>
        <v>Nový Zéland</v>
      </c>
      <c r="J133" s="65">
        <f t="shared" si="14"/>
        <v>3818</v>
      </c>
      <c r="K133" s="70"/>
    </row>
    <row r="134" spans="1:11" x14ac:dyDescent="0.35">
      <c r="A134" s="62" t="s">
        <v>192</v>
      </c>
      <c r="B134" s="63">
        <v>0.51900000000000002</v>
      </c>
      <c r="C134" s="64" t="b">
        <f t="shared" si="8"/>
        <v>1</v>
      </c>
      <c r="D134" t="str">
        <f t="shared" si="9"/>
        <v>1</v>
      </c>
      <c r="E134" t="str">
        <f t="shared" si="10"/>
        <v/>
      </c>
      <c r="F134" t="str">
        <f t="shared" si="11"/>
        <v/>
      </c>
      <c r="H134" t="str">
        <f t="shared" si="12"/>
        <v>1</v>
      </c>
      <c r="I134" t="str">
        <f t="shared" si="13"/>
        <v>Pákistán</v>
      </c>
      <c r="J134" s="65">
        <f t="shared" si="14"/>
        <v>3273</v>
      </c>
      <c r="K134" s="70"/>
    </row>
    <row r="135" spans="1:11" x14ac:dyDescent="0.35">
      <c r="A135" s="62" t="s">
        <v>193</v>
      </c>
      <c r="B135" s="63">
        <v>1.1080000000000001</v>
      </c>
      <c r="C135" s="64" t="b">
        <f t="shared" si="8"/>
        <v>1</v>
      </c>
      <c r="D135" t="str">
        <f t="shared" si="9"/>
        <v/>
      </c>
      <c r="E135" t="str">
        <f t="shared" si="10"/>
        <v/>
      </c>
      <c r="F135" t="str">
        <f t="shared" si="11"/>
        <v>3</v>
      </c>
      <c r="H135" t="str">
        <f t="shared" si="12"/>
        <v>3</v>
      </c>
      <c r="I135" t="str">
        <f t="shared" si="13"/>
        <v>Palestinská autonomní území</v>
      </c>
      <c r="J135" s="65">
        <f t="shared" si="14"/>
        <v>4364</v>
      </c>
      <c r="K135" s="70"/>
    </row>
    <row r="136" spans="1:11" x14ac:dyDescent="0.35">
      <c r="A136" s="62" t="s">
        <v>28</v>
      </c>
      <c r="B136" s="63">
        <v>0.63200000000000001</v>
      </c>
      <c r="C136" s="64" t="b">
        <f t="shared" si="8"/>
        <v>1</v>
      </c>
      <c r="D136" t="str">
        <f t="shared" si="9"/>
        <v>1</v>
      </c>
      <c r="E136" t="str">
        <f t="shared" si="10"/>
        <v/>
      </c>
      <c r="F136" t="str">
        <f t="shared" si="11"/>
        <v/>
      </c>
      <c r="H136" t="str">
        <f t="shared" si="12"/>
        <v>1</v>
      </c>
      <c r="I136" t="str">
        <f t="shared" si="13"/>
        <v>Panama</v>
      </c>
      <c r="J136" s="65">
        <f t="shared" si="14"/>
        <v>3273</v>
      </c>
      <c r="K136" s="70"/>
    </row>
    <row r="137" spans="1:11" x14ac:dyDescent="0.35">
      <c r="A137" s="62" t="s">
        <v>194</v>
      </c>
      <c r="B137" s="63">
        <v>1.0149999999999999</v>
      </c>
      <c r="C137" s="64" t="b">
        <f t="shared" si="8"/>
        <v>1</v>
      </c>
      <c r="D137" t="str">
        <f t="shared" si="9"/>
        <v/>
      </c>
      <c r="E137" t="str">
        <f t="shared" si="10"/>
        <v/>
      </c>
      <c r="F137" t="str">
        <f t="shared" si="11"/>
        <v>3</v>
      </c>
      <c r="H137" t="str">
        <f t="shared" si="12"/>
        <v>3</v>
      </c>
      <c r="I137" t="str">
        <f t="shared" si="13"/>
        <v>Papua-Nová Guinea</v>
      </c>
      <c r="J137" s="65">
        <f t="shared" si="14"/>
        <v>4364</v>
      </c>
      <c r="K137" s="70"/>
    </row>
    <row r="138" spans="1:11" x14ac:dyDescent="0.35">
      <c r="A138" s="62" t="s">
        <v>29</v>
      </c>
      <c r="B138" s="63">
        <v>0.69</v>
      </c>
      <c r="C138" s="64" t="b">
        <f t="shared" si="8"/>
        <v>1</v>
      </c>
      <c r="D138" t="str">
        <f t="shared" si="9"/>
        <v>1</v>
      </c>
      <c r="E138" t="str">
        <f t="shared" si="10"/>
        <v/>
      </c>
      <c r="F138" t="str">
        <f t="shared" si="11"/>
        <v/>
      </c>
      <c r="H138" t="str">
        <f t="shared" si="12"/>
        <v>1</v>
      </c>
      <c r="I138" t="str">
        <f t="shared" si="13"/>
        <v>Paraguay</v>
      </c>
      <c r="J138" s="65">
        <f t="shared" si="14"/>
        <v>3273</v>
      </c>
      <c r="K138" s="70"/>
    </row>
    <row r="139" spans="1:11" x14ac:dyDescent="0.35">
      <c r="A139" s="62" t="s">
        <v>30</v>
      </c>
      <c r="B139" s="63">
        <v>0.80200000000000005</v>
      </c>
      <c r="C139" s="64" t="b">
        <f t="shared" si="8"/>
        <v>1</v>
      </c>
      <c r="D139" t="str">
        <f t="shared" si="9"/>
        <v/>
      </c>
      <c r="E139" t="str">
        <f t="shared" si="10"/>
        <v>2</v>
      </c>
      <c r="F139" t="str">
        <f t="shared" si="11"/>
        <v/>
      </c>
      <c r="H139" t="str">
        <f t="shared" si="12"/>
        <v>2</v>
      </c>
      <c r="I139" t="str">
        <f t="shared" si="13"/>
        <v>Peru</v>
      </c>
      <c r="J139" s="65">
        <f t="shared" si="14"/>
        <v>3818</v>
      </c>
      <c r="K139" s="70"/>
    </row>
    <row r="140" spans="1:11" x14ac:dyDescent="0.35">
      <c r="A140" s="62" t="s">
        <v>195</v>
      </c>
      <c r="B140" s="63">
        <v>0.98299999999999998</v>
      </c>
      <c r="C140" s="64" t="b">
        <f t="shared" si="8"/>
        <v>1</v>
      </c>
      <c r="D140" t="str">
        <f t="shared" si="9"/>
        <v/>
      </c>
      <c r="E140" t="str">
        <f t="shared" si="10"/>
        <v>2</v>
      </c>
      <c r="F140" t="str">
        <f t="shared" si="11"/>
        <v/>
      </c>
      <c r="H140" t="str">
        <f t="shared" si="12"/>
        <v>2</v>
      </c>
      <c r="I140" t="str">
        <f t="shared" si="13"/>
        <v>Pobřeží slonoviny</v>
      </c>
      <c r="J140" s="65">
        <f t="shared" si="14"/>
        <v>3818</v>
      </c>
      <c r="K140" s="70"/>
    </row>
    <row r="141" spans="1:11" x14ac:dyDescent="0.35">
      <c r="A141" s="62" t="s">
        <v>196</v>
      </c>
      <c r="B141" s="63">
        <v>0.755</v>
      </c>
      <c r="C141" s="64" t="b">
        <f t="shared" si="8"/>
        <v>1</v>
      </c>
      <c r="D141" t="str">
        <f t="shared" si="9"/>
        <v>1</v>
      </c>
      <c r="E141" t="str">
        <f t="shared" si="10"/>
        <v/>
      </c>
      <c r="F141" t="str">
        <f t="shared" si="11"/>
        <v/>
      </c>
      <c r="H141" t="str">
        <f t="shared" si="12"/>
        <v>1</v>
      </c>
      <c r="I141" t="str">
        <f t="shared" si="13"/>
        <v>Polsko</v>
      </c>
      <c r="J141" s="65">
        <f t="shared" si="14"/>
        <v>3273</v>
      </c>
      <c r="K141" s="70"/>
    </row>
    <row r="142" spans="1:11" x14ac:dyDescent="0.35">
      <c r="A142" s="62" t="s">
        <v>197</v>
      </c>
      <c r="B142" s="63">
        <v>0.84199999999999997</v>
      </c>
      <c r="C142" s="64" t="b">
        <f t="shared" si="8"/>
        <v>1</v>
      </c>
      <c r="D142" t="str">
        <f t="shared" si="9"/>
        <v/>
      </c>
      <c r="E142" t="str">
        <f t="shared" si="10"/>
        <v>2</v>
      </c>
      <c r="F142" t="str">
        <f t="shared" si="11"/>
        <v/>
      </c>
      <c r="H142" t="str">
        <f t="shared" si="12"/>
        <v>2</v>
      </c>
      <c r="I142" t="str">
        <f t="shared" si="13"/>
        <v>Portugalsko</v>
      </c>
      <c r="J142" s="65">
        <f t="shared" si="14"/>
        <v>3818</v>
      </c>
      <c r="K142" s="70"/>
    </row>
    <row r="143" spans="1:11" x14ac:dyDescent="0.35">
      <c r="A143" s="62" t="s">
        <v>198</v>
      </c>
      <c r="B143" s="63">
        <v>1.0669999999999999</v>
      </c>
      <c r="C143" s="64" t="b">
        <f t="shared" si="8"/>
        <v>1</v>
      </c>
      <c r="D143" t="str">
        <f t="shared" si="9"/>
        <v/>
      </c>
      <c r="E143" t="str">
        <f t="shared" si="10"/>
        <v/>
      </c>
      <c r="F143" t="str">
        <f t="shared" si="11"/>
        <v>3</v>
      </c>
      <c r="H143" t="str">
        <f t="shared" si="12"/>
        <v>3</v>
      </c>
      <c r="I143" t="str">
        <f t="shared" si="13"/>
        <v>Rakousko</v>
      </c>
      <c r="J143" s="65">
        <f t="shared" si="14"/>
        <v>4364</v>
      </c>
      <c r="K143" s="70"/>
    </row>
    <row r="144" spans="1:11" x14ac:dyDescent="0.35">
      <c r="A144" s="62" t="s">
        <v>199</v>
      </c>
      <c r="B144" s="63">
        <v>0.67300000000000004</v>
      </c>
      <c r="C144" s="64" t="b">
        <f t="shared" si="8"/>
        <v>1</v>
      </c>
      <c r="D144" t="str">
        <f t="shared" si="9"/>
        <v>1</v>
      </c>
      <c r="E144" t="str">
        <f t="shared" si="10"/>
        <v/>
      </c>
      <c r="F144" t="str">
        <f t="shared" si="11"/>
        <v/>
      </c>
      <c r="H144" t="str">
        <f t="shared" si="12"/>
        <v>1</v>
      </c>
      <c r="I144" t="str">
        <f t="shared" si="13"/>
        <v>Republika Srbsko</v>
      </c>
      <c r="J144" s="65">
        <f t="shared" si="14"/>
        <v>3273</v>
      </c>
      <c r="K144" s="70"/>
    </row>
    <row r="145" spans="1:11" x14ac:dyDescent="0.35">
      <c r="A145" s="62" t="s">
        <v>200</v>
      </c>
      <c r="B145" s="63">
        <v>0.68799999999999994</v>
      </c>
      <c r="C145" s="64" t="b">
        <f t="shared" si="8"/>
        <v>1</v>
      </c>
      <c r="D145" t="str">
        <f t="shared" si="9"/>
        <v>1</v>
      </c>
      <c r="E145" t="str">
        <f t="shared" si="10"/>
        <v/>
      </c>
      <c r="F145" t="str">
        <f t="shared" si="11"/>
        <v/>
      </c>
      <c r="H145" t="str">
        <f t="shared" si="12"/>
        <v>1</v>
      </c>
      <c r="I145" t="str">
        <f t="shared" si="13"/>
        <v>Rumunsko</v>
      </c>
      <c r="J145" s="65">
        <f t="shared" si="14"/>
        <v>3273</v>
      </c>
      <c r="K145" s="70"/>
    </row>
    <row r="146" spans="1:11" x14ac:dyDescent="0.35">
      <c r="A146" s="62" t="s">
        <v>201</v>
      </c>
      <c r="B146" s="63">
        <v>1.054</v>
      </c>
      <c r="C146" s="64" t="b">
        <f t="shared" si="8"/>
        <v>1</v>
      </c>
      <c r="D146" t="str">
        <f t="shared" si="9"/>
        <v/>
      </c>
      <c r="E146" t="str">
        <f t="shared" si="10"/>
        <v/>
      </c>
      <c r="F146" t="str">
        <f t="shared" si="11"/>
        <v>3</v>
      </c>
      <c r="H146" t="str">
        <f t="shared" si="12"/>
        <v>3</v>
      </c>
      <c r="I146" t="str">
        <f t="shared" si="13"/>
        <v>Rusko</v>
      </c>
      <c r="J146" s="65">
        <f t="shared" si="14"/>
        <v>4364</v>
      </c>
      <c r="K146" s="70"/>
    </row>
    <row r="147" spans="1:11" x14ac:dyDescent="0.35">
      <c r="A147" s="62" t="s">
        <v>31</v>
      </c>
      <c r="B147" s="63">
        <v>0.82499999999999996</v>
      </c>
      <c r="C147" s="64" t="b">
        <f t="shared" si="8"/>
        <v>1</v>
      </c>
      <c r="D147" t="str">
        <f t="shared" si="9"/>
        <v/>
      </c>
      <c r="E147" t="str">
        <f t="shared" si="10"/>
        <v>2</v>
      </c>
      <c r="F147" t="str">
        <f t="shared" si="11"/>
        <v/>
      </c>
      <c r="H147" t="str">
        <f t="shared" si="12"/>
        <v>2</v>
      </c>
      <c r="I147" t="str">
        <f t="shared" si="13"/>
        <v>Rwanda</v>
      </c>
      <c r="J147" s="65">
        <f t="shared" si="14"/>
        <v>3818</v>
      </c>
      <c r="K147" s="70"/>
    </row>
    <row r="148" spans="1:11" x14ac:dyDescent="0.35">
      <c r="A148" s="62" t="s">
        <v>202</v>
      </c>
      <c r="B148" s="63">
        <v>0.88700000000000001</v>
      </c>
      <c r="C148" s="64" t="b">
        <f t="shared" si="8"/>
        <v>1</v>
      </c>
      <c r="D148" t="str">
        <f t="shared" si="9"/>
        <v/>
      </c>
      <c r="E148" t="str">
        <f t="shared" si="10"/>
        <v>2</v>
      </c>
      <c r="F148" t="str">
        <f t="shared" si="11"/>
        <v/>
      </c>
      <c r="H148" t="str">
        <f t="shared" si="12"/>
        <v>2</v>
      </c>
      <c r="I148" t="str">
        <f t="shared" si="13"/>
        <v>Řecko</v>
      </c>
      <c r="J148" s="65">
        <f t="shared" si="14"/>
        <v>3818</v>
      </c>
      <c r="K148" s="70"/>
    </row>
    <row r="149" spans="1:11" x14ac:dyDescent="0.35">
      <c r="A149" s="62" t="s">
        <v>203</v>
      </c>
      <c r="B149" s="63">
        <v>0.69599999999999995</v>
      </c>
      <c r="C149" s="64" t="b">
        <f t="shared" si="8"/>
        <v>1</v>
      </c>
      <c r="D149" t="str">
        <f t="shared" si="9"/>
        <v>1</v>
      </c>
      <c r="E149" t="str">
        <f t="shared" si="10"/>
        <v/>
      </c>
      <c r="F149" t="str">
        <f t="shared" si="11"/>
        <v/>
      </c>
      <c r="H149" t="str">
        <f t="shared" si="12"/>
        <v>1</v>
      </c>
      <c r="I149" t="str">
        <f t="shared" si="13"/>
        <v>Salvador</v>
      </c>
      <c r="J149" s="65">
        <f t="shared" si="14"/>
        <v>3273</v>
      </c>
      <c r="K149" s="70"/>
    </row>
    <row r="150" spans="1:11" x14ac:dyDescent="0.35">
      <c r="A150" s="62" t="s">
        <v>32</v>
      </c>
      <c r="B150" s="63">
        <v>0.83</v>
      </c>
      <c r="C150" s="64" t="b">
        <f t="shared" si="8"/>
        <v>1</v>
      </c>
      <c r="D150" t="str">
        <f t="shared" si="9"/>
        <v/>
      </c>
      <c r="E150" t="str">
        <f t="shared" si="10"/>
        <v>2</v>
      </c>
      <c r="F150" t="str">
        <f t="shared" si="11"/>
        <v/>
      </c>
      <c r="H150" t="str">
        <f t="shared" si="12"/>
        <v>2</v>
      </c>
      <c r="I150" t="str">
        <f t="shared" si="13"/>
        <v>Samoa</v>
      </c>
      <c r="J150" s="65">
        <f t="shared" si="14"/>
        <v>3818</v>
      </c>
      <c r="K150" s="70"/>
    </row>
    <row r="151" spans="1:11" x14ac:dyDescent="0.35">
      <c r="A151" s="62" t="s">
        <v>204</v>
      </c>
      <c r="B151" s="63">
        <v>0.80800000000000005</v>
      </c>
      <c r="C151" s="64" t="b">
        <f t="shared" ref="C151:C189" si="15">ISNUMBER(B151)</f>
        <v>1</v>
      </c>
      <c r="D151" t="str">
        <f t="shared" ref="D151:D189" si="16">IF(B151&gt;0.48,IF(B151&lt;0.799,"1",""),"")</f>
        <v/>
      </c>
      <c r="E151" t="str">
        <f t="shared" ref="E151:E189" si="17">IF(B151&gt;0.8,IF(B151&lt;0.999,"2",""),"")</f>
        <v>2</v>
      </c>
      <c r="F151" t="str">
        <f t="shared" ref="F151:F189" si="18">IF(B151&gt;=1,IF(B151&lt;1.52,"3",""),"")</f>
        <v/>
      </c>
      <c r="H151" t="str">
        <f t="shared" ref="H151:H189" si="19">CONCATENATE(D151,E151,F151)</f>
        <v>2</v>
      </c>
      <c r="I151" t="str">
        <f t="shared" si="13"/>
        <v>Saúdská Arábie</v>
      </c>
      <c r="J151" s="65">
        <f t="shared" si="14"/>
        <v>3818</v>
      </c>
      <c r="K151" s="70"/>
    </row>
    <row r="152" spans="1:11" x14ac:dyDescent="0.35">
      <c r="A152" s="62" t="s">
        <v>33</v>
      </c>
      <c r="B152" s="63">
        <v>0.94699999999999995</v>
      </c>
      <c r="C152" s="64" t="b">
        <f t="shared" si="15"/>
        <v>1</v>
      </c>
      <c r="D152" t="str">
        <f t="shared" si="16"/>
        <v/>
      </c>
      <c r="E152" t="str">
        <f t="shared" si="17"/>
        <v>2</v>
      </c>
      <c r="F152" t="str">
        <f t="shared" si="18"/>
        <v/>
      </c>
      <c r="H152" t="str">
        <f t="shared" si="19"/>
        <v>2</v>
      </c>
      <c r="I152" t="str">
        <f t="shared" ref="I152:I189" si="20">A152</f>
        <v>Senegal</v>
      </c>
      <c r="J152" s="65">
        <f t="shared" ref="J152:J189" si="21">VLOOKUP(H152,$I$17:$J$19,2,FALSE)</f>
        <v>3818</v>
      </c>
      <c r="K152" s="70"/>
    </row>
    <row r="153" spans="1:11" x14ac:dyDescent="0.35">
      <c r="A153" s="62" t="s">
        <v>34</v>
      </c>
      <c r="B153" s="63">
        <v>1.0680000000000001</v>
      </c>
      <c r="C153" s="64" t="b">
        <f t="shared" si="15"/>
        <v>1</v>
      </c>
      <c r="D153" t="str">
        <f t="shared" si="16"/>
        <v/>
      </c>
      <c r="E153" t="str">
        <f t="shared" si="17"/>
        <v/>
      </c>
      <c r="F153" t="str">
        <f t="shared" si="18"/>
        <v>3</v>
      </c>
      <c r="H153" t="str">
        <f t="shared" si="19"/>
        <v>3</v>
      </c>
      <c r="I153" t="str">
        <f t="shared" si="20"/>
        <v>Sierra Leone</v>
      </c>
      <c r="J153" s="65">
        <f t="shared" si="21"/>
        <v>4364</v>
      </c>
      <c r="K153" s="70"/>
    </row>
    <row r="154" spans="1:11" x14ac:dyDescent="0.35">
      <c r="A154" s="62" t="s">
        <v>205</v>
      </c>
      <c r="B154" s="63">
        <v>1.1299999999999999</v>
      </c>
      <c r="C154" s="64" t="b">
        <f t="shared" si="15"/>
        <v>1</v>
      </c>
      <c r="D154" t="str">
        <f t="shared" si="16"/>
        <v/>
      </c>
      <c r="E154" t="str">
        <f t="shared" si="17"/>
        <v/>
      </c>
      <c r="F154" t="str">
        <f t="shared" si="18"/>
        <v>3</v>
      </c>
      <c r="H154" t="str">
        <f t="shared" si="19"/>
        <v>3</v>
      </c>
      <c r="I154" t="str">
        <f t="shared" si="20"/>
        <v>Singapur</v>
      </c>
      <c r="J154" s="65">
        <f t="shared" si="21"/>
        <v>4364</v>
      </c>
      <c r="K154" s="70"/>
    </row>
    <row r="155" spans="1:11" x14ac:dyDescent="0.35">
      <c r="A155" s="62" t="s">
        <v>206</v>
      </c>
      <c r="B155" s="63">
        <v>0.80400000000000005</v>
      </c>
      <c r="C155" s="64" t="b">
        <f t="shared" si="15"/>
        <v>1</v>
      </c>
      <c r="D155" t="str">
        <f t="shared" si="16"/>
        <v/>
      </c>
      <c r="E155" t="str">
        <f t="shared" si="17"/>
        <v>2</v>
      </c>
      <c r="F155" t="str">
        <f t="shared" si="18"/>
        <v/>
      </c>
      <c r="H155" t="str">
        <f t="shared" si="19"/>
        <v>2</v>
      </c>
      <c r="I155" t="str">
        <f t="shared" si="20"/>
        <v>Slovensko</v>
      </c>
      <c r="J155" s="65">
        <f t="shared" si="21"/>
        <v>3818</v>
      </c>
      <c r="K155" s="70"/>
    </row>
    <row r="156" spans="1:11" x14ac:dyDescent="0.35">
      <c r="A156" s="62" t="s">
        <v>207</v>
      </c>
      <c r="B156" s="63">
        <v>0.86099999999999999</v>
      </c>
      <c r="C156" s="64" t="b">
        <f t="shared" si="15"/>
        <v>1</v>
      </c>
      <c r="D156" t="str">
        <f t="shared" si="16"/>
        <v/>
      </c>
      <c r="E156" t="str">
        <f t="shared" si="17"/>
        <v>2</v>
      </c>
      <c r="F156" t="str">
        <f t="shared" si="18"/>
        <v/>
      </c>
      <c r="H156" t="str">
        <f t="shared" si="19"/>
        <v>2</v>
      </c>
      <c r="I156" t="str">
        <f t="shared" si="20"/>
        <v>Slovinsko</v>
      </c>
      <c r="J156" s="65">
        <f t="shared" si="21"/>
        <v>3818</v>
      </c>
      <c r="K156" s="70"/>
    </row>
    <row r="157" spans="1:11" x14ac:dyDescent="0.35">
      <c r="A157" s="62" t="s">
        <v>208</v>
      </c>
      <c r="B157" s="63">
        <v>0.91500000000000004</v>
      </c>
      <c r="C157" s="64" t="b">
        <f t="shared" si="15"/>
        <v>1</v>
      </c>
      <c r="D157" t="str">
        <f t="shared" si="16"/>
        <v/>
      </c>
      <c r="E157" t="str">
        <f t="shared" si="17"/>
        <v>2</v>
      </c>
      <c r="F157" t="str">
        <f t="shared" si="18"/>
        <v/>
      </c>
      <c r="H157" t="str">
        <f t="shared" si="19"/>
        <v>2</v>
      </c>
      <c r="I157" t="str">
        <f t="shared" si="20"/>
        <v>Spojené arabské emiráty</v>
      </c>
      <c r="J157" s="65">
        <f t="shared" si="21"/>
        <v>3818</v>
      </c>
      <c r="K157" s="70"/>
    </row>
    <row r="158" spans="1:11" x14ac:dyDescent="0.35">
      <c r="A158" s="62" t="s">
        <v>209</v>
      </c>
      <c r="B158" s="63">
        <v>0.69899999999999995</v>
      </c>
      <c r="C158" s="64" t="b">
        <f t="shared" si="15"/>
        <v>1</v>
      </c>
      <c r="D158" t="str">
        <f t="shared" si="16"/>
        <v>1</v>
      </c>
      <c r="E158" t="str">
        <f t="shared" si="17"/>
        <v/>
      </c>
      <c r="F158" t="str">
        <f t="shared" si="18"/>
        <v/>
      </c>
      <c r="H158" t="str">
        <f t="shared" si="19"/>
        <v>1</v>
      </c>
      <c r="I158" t="str">
        <f t="shared" si="20"/>
        <v>Srí Lanka</v>
      </c>
      <c r="J158" s="65">
        <f t="shared" si="21"/>
        <v>3273</v>
      </c>
      <c r="K158" s="70"/>
    </row>
    <row r="159" spans="1:11" x14ac:dyDescent="0.35">
      <c r="A159" s="62" t="s">
        <v>210</v>
      </c>
      <c r="B159" s="63">
        <v>1.0860000000000001</v>
      </c>
      <c r="C159" s="64" t="b">
        <f t="shared" si="15"/>
        <v>1</v>
      </c>
      <c r="D159" t="str">
        <f t="shared" si="16"/>
        <v/>
      </c>
      <c r="E159" t="str">
        <f t="shared" si="17"/>
        <v/>
      </c>
      <c r="F159" t="str">
        <f t="shared" si="18"/>
        <v>3</v>
      </c>
      <c r="H159" t="str">
        <f t="shared" si="19"/>
        <v>3</v>
      </c>
      <c r="I159" t="str">
        <f t="shared" si="20"/>
        <v>Středoafrická republika</v>
      </c>
      <c r="J159" s="65">
        <f t="shared" si="21"/>
        <v>4364</v>
      </c>
      <c r="K159" s="70"/>
    </row>
    <row r="160" spans="1:11" x14ac:dyDescent="0.35">
      <c r="A160" s="62" t="s">
        <v>211</v>
      </c>
      <c r="B160" s="63">
        <v>0.997</v>
      </c>
      <c r="C160" s="64" t="b">
        <f t="shared" si="15"/>
        <v>1</v>
      </c>
      <c r="D160" t="str">
        <f t="shared" si="16"/>
        <v/>
      </c>
      <c r="E160" t="str">
        <f t="shared" si="17"/>
        <v>2</v>
      </c>
      <c r="F160" t="str">
        <f t="shared" si="18"/>
        <v/>
      </c>
      <c r="H160" t="str">
        <f t="shared" si="19"/>
        <v>2</v>
      </c>
      <c r="I160" t="str">
        <f t="shared" si="20"/>
        <v>Súdán</v>
      </c>
      <c r="J160" s="65">
        <f t="shared" si="21"/>
        <v>3818</v>
      </c>
      <c r="K160" s="70"/>
    </row>
    <row r="161" spans="1:11" x14ac:dyDescent="0.35">
      <c r="A161" s="62" t="s">
        <v>212</v>
      </c>
      <c r="B161" s="63">
        <v>0.56000000000000005</v>
      </c>
      <c r="C161" s="64" t="b">
        <f t="shared" si="15"/>
        <v>1</v>
      </c>
      <c r="D161" t="str">
        <f t="shared" si="16"/>
        <v>1</v>
      </c>
      <c r="E161" t="str">
        <f t="shared" si="17"/>
        <v/>
      </c>
      <c r="F161" t="str">
        <f t="shared" si="18"/>
        <v/>
      </c>
      <c r="H161" t="str">
        <f t="shared" si="19"/>
        <v>1</v>
      </c>
      <c r="I161" t="str">
        <f t="shared" si="20"/>
        <v>Surinam</v>
      </c>
      <c r="J161" s="65">
        <f t="shared" si="21"/>
        <v>3273</v>
      </c>
      <c r="K161" s="70"/>
    </row>
    <row r="162" spans="1:11" x14ac:dyDescent="0.35">
      <c r="A162" s="62" t="s">
        <v>213</v>
      </c>
      <c r="B162" s="63">
        <v>0.53500000000000003</v>
      </c>
      <c r="C162" s="64" t="b">
        <f t="shared" si="15"/>
        <v>1</v>
      </c>
      <c r="D162" t="str">
        <f t="shared" si="16"/>
        <v>1</v>
      </c>
      <c r="E162" t="str">
        <f t="shared" si="17"/>
        <v/>
      </c>
      <c r="F162" t="str">
        <f t="shared" si="18"/>
        <v/>
      </c>
      <c r="H162" t="str">
        <f t="shared" si="19"/>
        <v>1</v>
      </c>
      <c r="I162" t="str">
        <f t="shared" si="20"/>
        <v>Svazijsko</v>
      </c>
      <c r="J162" s="65">
        <f t="shared" si="21"/>
        <v>3273</v>
      </c>
      <c r="K162" s="70"/>
    </row>
    <row r="163" spans="1:11" x14ac:dyDescent="0.35">
      <c r="A163" s="62" t="s">
        <v>214</v>
      </c>
      <c r="B163" s="63">
        <v>0.77200000000000002</v>
      </c>
      <c r="C163" s="64" t="b">
        <f t="shared" si="15"/>
        <v>1</v>
      </c>
      <c r="D163" t="str">
        <f t="shared" si="16"/>
        <v>1</v>
      </c>
      <c r="E163" t="str">
        <f t="shared" si="17"/>
        <v/>
      </c>
      <c r="F163" t="str">
        <f t="shared" si="18"/>
        <v/>
      </c>
      <c r="H163" t="str">
        <f t="shared" si="19"/>
        <v>1</v>
      </c>
      <c r="I163" t="str">
        <f t="shared" si="20"/>
        <v>Sýrie</v>
      </c>
      <c r="J163" s="65">
        <f t="shared" si="21"/>
        <v>3273</v>
      </c>
      <c r="K163" s="70"/>
    </row>
    <row r="164" spans="1:11" x14ac:dyDescent="0.35">
      <c r="A164" s="62" t="s">
        <v>215</v>
      </c>
      <c r="B164" s="63">
        <v>1.0740000000000001</v>
      </c>
      <c r="C164" s="64" t="b">
        <f t="shared" si="15"/>
        <v>1</v>
      </c>
      <c r="D164" t="str">
        <f t="shared" si="16"/>
        <v/>
      </c>
      <c r="E164" t="str">
        <f t="shared" si="17"/>
        <v/>
      </c>
      <c r="F164" t="str">
        <f t="shared" si="18"/>
        <v>3</v>
      </c>
      <c r="H164" t="str">
        <f t="shared" si="19"/>
        <v>3</v>
      </c>
      <c r="I164" t="str">
        <f t="shared" si="20"/>
        <v>Šalamounovy ostrovy</v>
      </c>
      <c r="J164" s="65">
        <f t="shared" si="21"/>
        <v>4364</v>
      </c>
      <c r="K164" s="70"/>
    </row>
    <row r="165" spans="1:11" x14ac:dyDescent="0.35">
      <c r="A165" s="62" t="s">
        <v>216</v>
      </c>
      <c r="B165" s="63">
        <v>0.95399999999999996</v>
      </c>
      <c r="C165" s="64" t="b">
        <f t="shared" si="15"/>
        <v>1</v>
      </c>
      <c r="D165" t="str">
        <f t="shared" si="16"/>
        <v/>
      </c>
      <c r="E165" t="str">
        <f t="shared" si="17"/>
        <v>2</v>
      </c>
      <c r="F165" t="str">
        <f t="shared" si="18"/>
        <v/>
      </c>
      <c r="H165" t="str">
        <f t="shared" si="19"/>
        <v>2</v>
      </c>
      <c r="I165" t="str">
        <f t="shared" si="20"/>
        <v>Španělsko</v>
      </c>
      <c r="J165" s="65">
        <f t="shared" si="21"/>
        <v>3818</v>
      </c>
      <c r="K165" s="70"/>
    </row>
    <row r="166" spans="1:11" x14ac:dyDescent="0.35">
      <c r="A166" s="62" t="s">
        <v>217</v>
      </c>
      <c r="B166" s="63">
        <v>1.218</v>
      </c>
      <c r="C166" s="64" t="b">
        <f t="shared" si="15"/>
        <v>1</v>
      </c>
      <c r="D166" t="str">
        <f t="shared" si="16"/>
        <v/>
      </c>
      <c r="E166" t="str">
        <f t="shared" si="17"/>
        <v/>
      </c>
      <c r="F166" t="str">
        <f t="shared" si="18"/>
        <v>3</v>
      </c>
      <c r="H166" t="str">
        <f t="shared" si="19"/>
        <v>3</v>
      </c>
      <c r="I166" t="str">
        <f t="shared" si="20"/>
        <v>Švédsko</v>
      </c>
      <c r="J166" s="65">
        <f t="shared" si="21"/>
        <v>4364</v>
      </c>
      <c r="K166" s="70"/>
    </row>
    <row r="167" spans="1:11" x14ac:dyDescent="0.35">
      <c r="A167" s="62" t="s">
        <v>218</v>
      </c>
      <c r="B167" s="63">
        <v>1.212</v>
      </c>
      <c r="C167" s="64" t="b">
        <f t="shared" si="15"/>
        <v>1</v>
      </c>
      <c r="D167" t="str">
        <f t="shared" si="16"/>
        <v/>
      </c>
      <c r="E167" t="str">
        <f t="shared" si="17"/>
        <v/>
      </c>
      <c r="F167" t="str">
        <f t="shared" si="18"/>
        <v>3</v>
      </c>
      <c r="H167" t="str">
        <f t="shared" si="19"/>
        <v>3</v>
      </c>
      <c r="I167" t="str">
        <f t="shared" si="20"/>
        <v>Švýcarsko</v>
      </c>
      <c r="J167" s="65">
        <f t="shared" si="21"/>
        <v>4364</v>
      </c>
      <c r="K167" s="70"/>
    </row>
    <row r="168" spans="1:11" x14ac:dyDescent="0.35">
      <c r="A168" s="62" t="s">
        <v>219</v>
      </c>
      <c r="B168" s="63">
        <v>0.622</v>
      </c>
      <c r="C168" s="64" t="b">
        <f t="shared" si="15"/>
        <v>1</v>
      </c>
      <c r="D168" t="str">
        <f t="shared" si="16"/>
        <v>1</v>
      </c>
      <c r="E168" t="str">
        <f t="shared" si="17"/>
        <v/>
      </c>
      <c r="F168" t="str">
        <f t="shared" si="18"/>
        <v/>
      </c>
      <c r="H168" t="str">
        <f t="shared" si="19"/>
        <v>1</v>
      </c>
      <c r="I168" t="str">
        <f t="shared" si="20"/>
        <v>Tádžikistán</v>
      </c>
      <c r="J168" s="65">
        <f t="shared" si="21"/>
        <v>3273</v>
      </c>
      <c r="K168" s="70"/>
    </row>
    <row r="169" spans="1:11" x14ac:dyDescent="0.35">
      <c r="A169" s="62" t="s">
        <v>220</v>
      </c>
      <c r="B169" s="63">
        <v>0.65400000000000003</v>
      </c>
      <c r="C169" s="64" t="b">
        <f t="shared" si="15"/>
        <v>1</v>
      </c>
      <c r="D169" t="str">
        <f t="shared" si="16"/>
        <v>1</v>
      </c>
      <c r="E169" t="str">
        <f t="shared" si="17"/>
        <v/>
      </c>
      <c r="F169" t="str">
        <f t="shared" si="18"/>
        <v/>
      </c>
      <c r="H169" t="str">
        <f t="shared" si="19"/>
        <v>1</v>
      </c>
      <c r="I169" t="str">
        <f t="shared" si="20"/>
        <v>Tanzanie</v>
      </c>
      <c r="J169" s="65">
        <f t="shared" si="21"/>
        <v>3273</v>
      </c>
      <c r="K169" s="70"/>
    </row>
    <row r="170" spans="1:11" x14ac:dyDescent="0.35">
      <c r="A170" s="62" t="s">
        <v>221</v>
      </c>
      <c r="B170" s="63">
        <v>0.71599999999999997</v>
      </c>
      <c r="C170" s="64" t="b">
        <f t="shared" si="15"/>
        <v>1</v>
      </c>
      <c r="D170" t="str">
        <f t="shared" si="16"/>
        <v>1</v>
      </c>
      <c r="E170" t="str">
        <f t="shared" si="17"/>
        <v/>
      </c>
      <c r="F170" t="str">
        <f t="shared" si="18"/>
        <v/>
      </c>
      <c r="H170" t="str">
        <f t="shared" si="19"/>
        <v>1</v>
      </c>
      <c r="I170" t="str">
        <f t="shared" si="20"/>
        <v>Thajsko</v>
      </c>
      <c r="J170" s="65">
        <f t="shared" si="21"/>
        <v>3273</v>
      </c>
      <c r="K170" s="70"/>
    </row>
    <row r="171" spans="1:11" x14ac:dyDescent="0.35">
      <c r="A171" s="62" t="s">
        <v>222</v>
      </c>
      <c r="B171" s="63">
        <v>0.82699999999999996</v>
      </c>
      <c r="C171" s="64" t="b">
        <f t="shared" si="15"/>
        <v>1</v>
      </c>
      <c r="D171" t="str">
        <f t="shared" si="16"/>
        <v/>
      </c>
      <c r="E171" t="str">
        <f t="shared" si="17"/>
        <v>2</v>
      </c>
      <c r="F171" t="str">
        <f t="shared" si="18"/>
        <v/>
      </c>
      <c r="H171" t="str">
        <f t="shared" si="19"/>
        <v>2</v>
      </c>
      <c r="I171" t="str">
        <f t="shared" si="20"/>
        <v>Tchaj-wan</v>
      </c>
      <c r="J171" s="65">
        <f t="shared" si="21"/>
        <v>3818</v>
      </c>
      <c r="K171" s="70"/>
    </row>
    <row r="172" spans="1:11" x14ac:dyDescent="0.35">
      <c r="A172" s="62" t="s">
        <v>35</v>
      </c>
      <c r="B172" s="63">
        <v>0.84399999999999997</v>
      </c>
      <c r="C172" s="64" t="b">
        <f t="shared" si="15"/>
        <v>1</v>
      </c>
      <c r="D172" t="str">
        <f t="shared" si="16"/>
        <v/>
      </c>
      <c r="E172" t="str">
        <f t="shared" si="17"/>
        <v>2</v>
      </c>
      <c r="F172" t="str">
        <f t="shared" si="18"/>
        <v/>
      </c>
      <c r="H172" t="str">
        <f t="shared" si="19"/>
        <v>2</v>
      </c>
      <c r="I172" t="str">
        <f t="shared" si="20"/>
        <v>Togo</v>
      </c>
      <c r="J172" s="65">
        <f t="shared" si="21"/>
        <v>3818</v>
      </c>
      <c r="K172" s="70"/>
    </row>
    <row r="173" spans="1:11" x14ac:dyDescent="0.35">
      <c r="A173" s="62" t="s">
        <v>36</v>
      </c>
      <c r="B173" s="63">
        <v>0.85</v>
      </c>
      <c r="C173" s="64" t="b">
        <f t="shared" si="15"/>
        <v>1</v>
      </c>
      <c r="D173" t="str">
        <f t="shared" si="16"/>
        <v/>
      </c>
      <c r="E173" t="str">
        <f t="shared" si="17"/>
        <v>2</v>
      </c>
      <c r="F173" t="str">
        <f t="shared" si="18"/>
        <v/>
      </c>
      <c r="H173" t="str">
        <f t="shared" si="19"/>
        <v>2</v>
      </c>
      <c r="I173" t="str">
        <f t="shared" si="20"/>
        <v>Tonga</v>
      </c>
      <c r="J173" s="65">
        <f t="shared" si="21"/>
        <v>3818</v>
      </c>
      <c r="K173" s="70"/>
    </row>
    <row r="174" spans="1:11" x14ac:dyDescent="0.35">
      <c r="A174" s="62" t="s">
        <v>223</v>
      </c>
      <c r="B174" s="63">
        <v>0.81</v>
      </c>
      <c r="C174" s="64" t="b">
        <f t="shared" si="15"/>
        <v>1</v>
      </c>
      <c r="D174" t="str">
        <f t="shared" si="16"/>
        <v/>
      </c>
      <c r="E174" t="str">
        <f t="shared" si="17"/>
        <v>2</v>
      </c>
      <c r="F174" t="str">
        <f t="shared" si="18"/>
        <v/>
      </c>
      <c r="H174" t="str">
        <f t="shared" si="19"/>
        <v>2</v>
      </c>
      <c r="I174" t="str">
        <f t="shared" si="20"/>
        <v>Trinidad a Tobago</v>
      </c>
      <c r="J174" s="65">
        <f t="shared" si="21"/>
        <v>3818</v>
      </c>
      <c r="K174" s="70"/>
    </row>
    <row r="175" spans="1:11" x14ac:dyDescent="0.35">
      <c r="A175" s="62" t="s">
        <v>224</v>
      </c>
      <c r="B175" s="63">
        <v>0.67500000000000004</v>
      </c>
      <c r="C175" s="64" t="b">
        <f t="shared" si="15"/>
        <v>1</v>
      </c>
      <c r="D175" t="str">
        <f t="shared" si="16"/>
        <v>1</v>
      </c>
      <c r="E175" t="str">
        <f t="shared" si="17"/>
        <v/>
      </c>
      <c r="F175" t="str">
        <f t="shared" si="18"/>
        <v/>
      </c>
      <c r="H175" t="str">
        <f t="shared" si="19"/>
        <v>1</v>
      </c>
      <c r="I175" t="str">
        <f t="shared" si="20"/>
        <v>Tunisko</v>
      </c>
      <c r="J175" s="65">
        <f t="shared" si="21"/>
        <v>3273</v>
      </c>
      <c r="K175" s="70"/>
    </row>
    <row r="176" spans="1:11" x14ac:dyDescent="0.35">
      <c r="A176" s="62" t="s">
        <v>225</v>
      </c>
      <c r="B176" s="63">
        <v>0.82099999999999995</v>
      </c>
      <c r="C176" s="64" t="b">
        <f t="shared" si="15"/>
        <v>1</v>
      </c>
      <c r="D176" t="str">
        <f t="shared" si="16"/>
        <v/>
      </c>
      <c r="E176" t="str">
        <f t="shared" si="17"/>
        <v>2</v>
      </c>
      <c r="F176" t="str">
        <f t="shared" si="18"/>
        <v/>
      </c>
      <c r="H176" t="str">
        <f t="shared" si="19"/>
        <v>2</v>
      </c>
      <c r="I176" t="str">
        <f t="shared" si="20"/>
        <v>Turecko</v>
      </c>
      <c r="J176" s="65">
        <f t="shared" si="21"/>
        <v>3818</v>
      </c>
      <c r="K176" s="70"/>
    </row>
    <row r="177" spans="1:11" x14ac:dyDescent="0.35">
      <c r="A177" s="62" t="s">
        <v>226</v>
      </c>
      <c r="B177" s="63">
        <v>0.63400000000000001</v>
      </c>
      <c r="C177" s="64" t="b">
        <f t="shared" si="15"/>
        <v>1</v>
      </c>
      <c r="D177" t="str">
        <f t="shared" si="16"/>
        <v>1</v>
      </c>
      <c r="E177" t="str">
        <f t="shared" si="17"/>
        <v/>
      </c>
      <c r="F177" t="str">
        <f t="shared" si="18"/>
        <v/>
      </c>
      <c r="H177" t="str">
        <f t="shared" si="19"/>
        <v>1</v>
      </c>
      <c r="I177" t="str">
        <f t="shared" si="20"/>
        <v>Turkmenistán</v>
      </c>
      <c r="J177" s="65">
        <f t="shared" si="21"/>
        <v>3273</v>
      </c>
      <c r="K177" s="70"/>
    </row>
    <row r="178" spans="1:11" x14ac:dyDescent="0.35">
      <c r="A178" s="62" t="s">
        <v>37</v>
      </c>
      <c r="B178" s="63">
        <v>0.70499999999999996</v>
      </c>
      <c r="C178" s="64" t="b">
        <f t="shared" si="15"/>
        <v>1</v>
      </c>
      <c r="D178" t="str">
        <f t="shared" si="16"/>
        <v>1</v>
      </c>
      <c r="E178" t="str">
        <f t="shared" si="17"/>
        <v/>
      </c>
      <c r="F178" t="str">
        <f t="shared" si="18"/>
        <v/>
      </c>
      <c r="H178" t="str">
        <f t="shared" si="19"/>
        <v>1</v>
      </c>
      <c r="I178" t="str">
        <f t="shared" si="20"/>
        <v>Uganda</v>
      </c>
      <c r="J178" s="65">
        <f t="shared" si="21"/>
        <v>3273</v>
      </c>
      <c r="K178" s="70"/>
    </row>
    <row r="179" spans="1:11" x14ac:dyDescent="0.35">
      <c r="A179" s="62" t="s">
        <v>227</v>
      </c>
      <c r="B179" s="63">
        <v>0.70799999999999996</v>
      </c>
      <c r="C179" s="64" t="b">
        <f t="shared" si="15"/>
        <v>1</v>
      </c>
      <c r="D179" t="str">
        <f t="shared" si="16"/>
        <v>1</v>
      </c>
      <c r="E179" t="str">
        <f t="shared" si="17"/>
        <v/>
      </c>
      <c r="F179" t="str">
        <f t="shared" si="18"/>
        <v/>
      </c>
      <c r="H179" t="str">
        <f t="shared" si="19"/>
        <v>1</v>
      </c>
      <c r="I179" t="str">
        <f t="shared" si="20"/>
        <v>Ukrajina</v>
      </c>
      <c r="J179" s="65">
        <f t="shared" si="21"/>
        <v>3273</v>
      </c>
      <c r="K179" s="70"/>
    </row>
    <row r="180" spans="1:11" x14ac:dyDescent="0.35">
      <c r="A180" s="62" t="s">
        <v>38</v>
      </c>
      <c r="B180" s="63">
        <v>0.84299999999999997</v>
      </c>
      <c r="C180" s="64" t="b">
        <f t="shared" si="15"/>
        <v>1</v>
      </c>
      <c r="D180" t="str">
        <f t="shared" si="16"/>
        <v/>
      </c>
      <c r="E180" t="str">
        <f t="shared" si="17"/>
        <v>2</v>
      </c>
      <c r="F180" t="str">
        <f t="shared" si="18"/>
        <v/>
      </c>
      <c r="H180" t="str">
        <f t="shared" si="19"/>
        <v>2</v>
      </c>
      <c r="I180" t="str">
        <f t="shared" si="20"/>
        <v>Uruguay</v>
      </c>
      <c r="J180" s="65">
        <f t="shared" si="21"/>
        <v>3818</v>
      </c>
      <c r="K180" s="70"/>
    </row>
    <row r="181" spans="1:11" x14ac:dyDescent="0.35">
      <c r="A181" s="62" t="s">
        <v>228</v>
      </c>
      <c r="B181" s="63">
        <v>0.99099999999999999</v>
      </c>
      <c r="C181" s="64" t="b">
        <f t="shared" si="15"/>
        <v>1</v>
      </c>
      <c r="D181" t="str">
        <f t="shared" si="16"/>
        <v/>
      </c>
      <c r="E181" t="str">
        <f t="shared" si="17"/>
        <v>2</v>
      </c>
      <c r="F181" t="str">
        <f t="shared" si="18"/>
        <v/>
      </c>
      <c r="H181" t="str">
        <f t="shared" si="19"/>
        <v>2</v>
      </c>
      <c r="I181" t="str">
        <f t="shared" si="20"/>
        <v>USA</v>
      </c>
      <c r="J181" s="65">
        <f t="shared" si="21"/>
        <v>3818</v>
      </c>
      <c r="K181" s="70"/>
    </row>
    <row r="182" spans="1:11" x14ac:dyDescent="0.35">
      <c r="A182" s="62" t="s">
        <v>229</v>
      </c>
      <c r="B182" s="63">
        <v>0.66500000000000004</v>
      </c>
      <c r="C182" s="64" t="b">
        <f t="shared" si="15"/>
        <v>1</v>
      </c>
      <c r="D182" t="str">
        <f t="shared" si="16"/>
        <v>1</v>
      </c>
      <c r="E182" t="str">
        <f t="shared" si="17"/>
        <v/>
      </c>
      <c r="F182" t="str">
        <f t="shared" si="18"/>
        <v/>
      </c>
      <c r="H182" t="str">
        <f t="shared" si="19"/>
        <v>1</v>
      </c>
      <c r="I182" t="str">
        <f t="shared" si="20"/>
        <v>Uzbekistán</v>
      </c>
      <c r="J182" s="65">
        <f t="shared" si="21"/>
        <v>3273</v>
      </c>
      <c r="K182" s="70"/>
    </row>
    <row r="183" spans="1:11" x14ac:dyDescent="0.35">
      <c r="A183" s="62" t="s">
        <v>39</v>
      </c>
      <c r="B183" s="63">
        <v>1.08</v>
      </c>
      <c r="C183" s="64" t="b">
        <f t="shared" si="15"/>
        <v>1</v>
      </c>
      <c r="D183" t="str">
        <f t="shared" si="16"/>
        <v/>
      </c>
      <c r="E183" t="str">
        <f t="shared" si="17"/>
        <v/>
      </c>
      <c r="F183" t="str">
        <f t="shared" si="18"/>
        <v>3</v>
      </c>
      <c r="H183" t="str">
        <f t="shared" si="19"/>
        <v>3</v>
      </c>
      <c r="I183" t="str">
        <f t="shared" si="20"/>
        <v>Vanuatu</v>
      </c>
      <c r="J183" s="65">
        <f t="shared" si="21"/>
        <v>4364</v>
      </c>
      <c r="K183" s="70"/>
    </row>
    <row r="184" spans="1:11" x14ac:dyDescent="0.35">
      <c r="A184" s="62" t="s">
        <v>230</v>
      </c>
      <c r="B184" s="63">
        <v>1.3979999999999999</v>
      </c>
      <c r="C184" s="64" t="b">
        <f t="shared" si="15"/>
        <v>1</v>
      </c>
      <c r="D184" t="str">
        <f t="shared" si="16"/>
        <v/>
      </c>
      <c r="E184" t="str">
        <f t="shared" si="17"/>
        <v/>
      </c>
      <c r="F184" t="str">
        <f t="shared" si="18"/>
        <v>3</v>
      </c>
      <c r="H184" t="str">
        <f t="shared" si="19"/>
        <v>3</v>
      </c>
      <c r="I184" t="str">
        <f t="shared" si="20"/>
        <v>Velká Británie</v>
      </c>
      <c r="J184" s="65">
        <f t="shared" si="21"/>
        <v>4364</v>
      </c>
      <c r="K184" s="70"/>
    </row>
    <row r="185" spans="1:11" x14ac:dyDescent="0.35">
      <c r="A185" s="62" t="s">
        <v>40</v>
      </c>
      <c r="B185" s="63">
        <v>0.90200000000000002</v>
      </c>
      <c r="C185" s="64" t="b">
        <f t="shared" si="15"/>
        <v>1</v>
      </c>
      <c r="D185" t="str">
        <f t="shared" si="16"/>
        <v/>
      </c>
      <c r="E185" t="str">
        <f t="shared" si="17"/>
        <v>2</v>
      </c>
      <c r="F185" t="str">
        <f t="shared" si="18"/>
        <v/>
      </c>
      <c r="H185" t="str">
        <f t="shared" si="19"/>
        <v>2</v>
      </c>
      <c r="I185" t="str">
        <f t="shared" si="20"/>
        <v>Venezuela</v>
      </c>
      <c r="J185" s="65">
        <f t="shared" si="21"/>
        <v>3818</v>
      </c>
      <c r="K185" s="70"/>
    </row>
    <row r="186" spans="1:11" x14ac:dyDescent="0.35">
      <c r="A186" s="62" t="s">
        <v>231</v>
      </c>
      <c r="B186" s="63">
        <v>0.53300000000000003</v>
      </c>
      <c r="C186" s="64" t="b">
        <f t="shared" si="15"/>
        <v>1</v>
      </c>
      <c r="D186" t="str">
        <f t="shared" si="16"/>
        <v>1</v>
      </c>
      <c r="E186" t="str">
        <f t="shared" si="17"/>
        <v/>
      </c>
      <c r="F186" t="str">
        <f t="shared" si="18"/>
        <v/>
      </c>
      <c r="H186" t="str">
        <f t="shared" si="19"/>
        <v>1</v>
      </c>
      <c r="I186" t="str">
        <f t="shared" si="20"/>
        <v>Vietnam</v>
      </c>
      <c r="J186" s="65">
        <f t="shared" si="21"/>
        <v>3273</v>
      </c>
      <c r="K186" s="70"/>
    </row>
    <row r="187" spans="1:11" x14ac:dyDescent="0.35">
      <c r="A187" s="62" t="s">
        <v>232</v>
      </c>
      <c r="B187" s="63">
        <v>0.89400000000000002</v>
      </c>
      <c r="C187" s="64" t="b">
        <f t="shared" si="15"/>
        <v>1</v>
      </c>
      <c r="D187" t="str">
        <f t="shared" si="16"/>
        <v/>
      </c>
      <c r="E187" t="str">
        <f t="shared" si="17"/>
        <v>2</v>
      </c>
      <c r="F187" t="str">
        <f t="shared" si="18"/>
        <v/>
      </c>
      <c r="H187" t="str">
        <f t="shared" si="19"/>
        <v>2</v>
      </c>
      <c r="I187" t="str">
        <f t="shared" si="20"/>
        <v>Východní Timor</v>
      </c>
      <c r="J187" s="65">
        <f t="shared" si="21"/>
        <v>3818</v>
      </c>
      <c r="K187" s="70"/>
    </row>
    <row r="188" spans="1:11" x14ac:dyDescent="0.35">
      <c r="A188" s="62" t="s">
        <v>233</v>
      </c>
      <c r="B188" s="63">
        <v>0.77400000000000002</v>
      </c>
      <c r="C188" s="64" t="b">
        <f t="shared" si="15"/>
        <v>1</v>
      </c>
      <c r="D188" t="str">
        <f t="shared" si="16"/>
        <v>1</v>
      </c>
      <c r="E188" t="str">
        <f t="shared" si="17"/>
        <v/>
      </c>
      <c r="F188" t="str">
        <f t="shared" si="18"/>
        <v/>
      </c>
      <c r="H188" t="str">
        <f t="shared" si="19"/>
        <v>1</v>
      </c>
      <c r="I188" t="str">
        <f t="shared" si="20"/>
        <v>Zambie</v>
      </c>
      <c r="J188" s="65">
        <f t="shared" si="21"/>
        <v>3273</v>
      </c>
      <c r="K188" s="70"/>
    </row>
    <row r="189" spans="1:11" x14ac:dyDescent="0.35">
      <c r="A189" s="62" t="s">
        <v>41</v>
      </c>
      <c r="B189" s="63">
        <v>0.91800000000000004</v>
      </c>
      <c r="C189" s="64" t="b">
        <f t="shared" si="15"/>
        <v>1</v>
      </c>
      <c r="D189" t="str">
        <f t="shared" si="16"/>
        <v/>
      </c>
      <c r="E189" t="str">
        <f t="shared" si="17"/>
        <v>2</v>
      </c>
      <c r="F189" t="str">
        <f t="shared" si="18"/>
        <v/>
      </c>
      <c r="H189" t="str">
        <f t="shared" si="19"/>
        <v>2</v>
      </c>
      <c r="I189" t="str">
        <f t="shared" si="20"/>
        <v>Zimbabwe</v>
      </c>
      <c r="J189" s="65">
        <f t="shared" si="21"/>
        <v>3818</v>
      </c>
      <c r="K189" s="70"/>
    </row>
    <row r="190" spans="1:11" x14ac:dyDescent="0.35">
      <c r="I190" t="s">
        <v>236</v>
      </c>
      <c r="J190" s="65">
        <v>3273</v>
      </c>
      <c r="K190" s="70"/>
    </row>
    <row r="191" spans="1:11" x14ac:dyDescent="0.35">
      <c r="I191" t="s">
        <v>237</v>
      </c>
      <c r="J191" s="65">
        <v>3818</v>
      </c>
      <c r="K191" s="70"/>
    </row>
    <row r="192" spans="1:11" x14ac:dyDescent="0.35">
      <c r="I192" t="s">
        <v>238</v>
      </c>
      <c r="J192" s="65">
        <v>4364</v>
      </c>
      <c r="K192" s="70"/>
    </row>
    <row r="193" spans="1:17" x14ac:dyDescent="0.35">
      <c r="B193" s="2"/>
      <c r="C193" s="2"/>
      <c r="D193" s="2"/>
      <c r="K193" s="70"/>
      <c r="N193" s="6"/>
    </row>
    <row r="194" spans="1:17" x14ac:dyDescent="0.35">
      <c r="K194" s="70"/>
    </row>
    <row r="195" spans="1:17" ht="18.5" x14ac:dyDescent="0.35">
      <c r="A195" s="304" t="s">
        <v>235</v>
      </c>
      <c r="B195" s="304"/>
      <c r="C195" s="304"/>
      <c r="J195">
        <v>1</v>
      </c>
      <c r="K195" t="s">
        <v>48</v>
      </c>
      <c r="M195">
        <v>2022</v>
      </c>
      <c r="P195" t="s">
        <v>50</v>
      </c>
      <c r="Q195">
        <v>3</v>
      </c>
    </row>
    <row r="196" spans="1:17" x14ac:dyDescent="0.35">
      <c r="A196">
        <v>1</v>
      </c>
      <c r="B196">
        <f>C196</f>
        <v>143</v>
      </c>
      <c r="C196">
        <v>143</v>
      </c>
      <c r="J196">
        <v>2</v>
      </c>
      <c r="K196" t="s">
        <v>51</v>
      </c>
      <c r="M196">
        <v>2023</v>
      </c>
      <c r="P196" t="s">
        <v>52</v>
      </c>
      <c r="Q196">
        <v>6</v>
      </c>
    </row>
    <row r="197" spans="1:17" x14ac:dyDescent="0.35">
      <c r="A197">
        <v>2</v>
      </c>
      <c r="B197">
        <f>B196+C197</f>
        <v>286</v>
      </c>
      <c r="C197">
        <v>143</v>
      </c>
      <c r="J197">
        <v>3</v>
      </c>
      <c r="K197" t="s">
        <v>50</v>
      </c>
      <c r="M197">
        <v>2024</v>
      </c>
      <c r="P197" t="s">
        <v>53</v>
      </c>
      <c r="Q197">
        <v>7</v>
      </c>
    </row>
    <row r="198" spans="1:17" ht="18" customHeight="1" x14ac:dyDescent="0.35">
      <c r="A198">
        <v>3</v>
      </c>
      <c r="B198">
        <f t="shared" ref="B198:B240" si="22">B197+C198</f>
        <v>430</v>
      </c>
      <c r="C198">
        <v>144</v>
      </c>
      <c r="J198">
        <v>4</v>
      </c>
      <c r="K198" t="s">
        <v>54</v>
      </c>
      <c r="M198">
        <v>2025</v>
      </c>
      <c r="P198" t="s">
        <v>54</v>
      </c>
      <c r="Q198">
        <v>4</v>
      </c>
    </row>
    <row r="199" spans="1:17" ht="14.5" customHeight="1" x14ac:dyDescent="0.35">
      <c r="A199">
        <v>4</v>
      </c>
      <c r="B199">
        <f t="shared" si="22"/>
        <v>573</v>
      </c>
      <c r="C199">
        <v>143</v>
      </c>
      <c r="J199">
        <v>5</v>
      </c>
      <c r="K199" t="s">
        <v>55</v>
      </c>
      <c r="M199">
        <v>2026</v>
      </c>
      <c r="P199" t="s">
        <v>55</v>
      </c>
      <c r="Q199">
        <v>5</v>
      </c>
    </row>
    <row r="200" spans="1:17" x14ac:dyDescent="0.35">
      <c r="A200">
        <v>5</v>
      </c>
      <c r="B200">
        <f t="shared" si="22"/>
        <v>716</v>
      </c>
      <c r="C200">
        <v>143</v>
      </c>
      <c r="J200">
        <v>6</v>
      </c>
      <c r="K200" t="s">
        <v>52</v>
      </c>
      <c r="M200">
        <v>2027</v>
      </c>
      <c r="P200" t="s">
        <v>48</v>
      </c>
      <c r="Q200">
        <v>1</v>
      </c>
    </row>
    <row r="201" spans="1:17" x14ac:dyDescent="0.35">
      <c r="A201">
        <v>6</v>
      </c>
      <c r="B201">
        <f t="shared" si="22"/>
        <v>860</v>
      </c>
      <c r="C201">
        <v>144</v>
      </c>
      <c r="J201">
        <v>7</v>
      </c>
      <c r="K201" t="s">
        <v>53</v>
      </c>
      <c r="M201">
        <v>2028</v>
      </c>
      <c r="N201" s="19"/>
      <c r="P201" t="s">
        <v>56</v>
      </c>
      <c r="Q201">
        <v>11</v>
      </c>
    </row>
    <row r="202" spans="1:17" x14ac:dyDescent="0.35">
      <c r="A202">
        <v>7</v>
      </c>
      <c r="B202">
        <f t="shared" si="22"/>
        <v>1003</v>
      </c>
      <c r="C202">
        <v>143</v>
      </c>
      <c r="J202">
        <v>8</v>
      </c>
      <c r="K202" t="s">
        <v>57</v>
      </c>
      <c r="M202">
        <v>2029</v>
      </c>
      <c r="N202" s="19"/>
      <c r="P202" t="s">
        <v>58</v>
      </c>
      <c r="Q202">
        <v>12</v>
      </c>
    </row>
    <row r="203" spans="1:17" x14ac:dyDescent="0.35">
      <c r="A203">
        <v>8</v>
      </c>
      <c r="B203">
        <f t="shared" si="22"/>
        <v>1146</v>
      </c>
      <c r="C203">
        <v>143</v>
      </c>
      <c r="J203">
        <v>9</v>
      </c>
      <c r="K203" t="s">
        <v>59</v>
      </c>
      <c r="N203" s="19"/>
      <c r="P203" t="s">
        <v>60</v>
      </c>
      <c r="Q203">
        <v>10</v>
      </c>
    </row>
    <row r="204" spans="1:17" x14ac:dyDescent="0.35">
      <c r="A204">
        <v>9</v>
      </c>
      <c r="B204">
        <f t="shared" si="22"/>
        <v>1290</v>
      </c>
      <c r="C204">
        <v>144</v>
      </c>
      <c r="J204">
        <v>10</v>
      </c>
      <c r="K204" t="s">
        <v>60</v>
      </c>
      <c r="N204" s="19"/>
      <c r="P204" t="s">
        <v>57</v>
      </c>
      <c r="Q204">
        <v>8</v>
      </c>
    </row>
    <row r="205" spans="1:17" x14ac:dyDescent="0.35">
      <c r="A205">
        <v>10</v>
      </c>
      <c r="B205">
        <f t="shared" si="22"/>
        <v>1433</v>
      </c>
      <c r="C205">
        <v>143</v>
      </c>
      <c r="J205">
        <v>11</v>
      </c>
      <c r="K205" t="s">
        <v>56</v>
      </c>
      <c r="N205" s="19"/>
      <c r="P205" t="s">
        <v>51</v>
      </c>
      <c r="Q205">
        <v>2</v>
      </c>
    </row>
    <row r="206" spans="1:17" ht="15" thickBot="1" x14ac:dyDescent="0.4">
      <c r="A206">
        <v>11</v>
      </c>
      <c r="B206">
        <f t="shared" si="22"/>
        <v>1576</v>
      </c>
      <c r="C206">
        <v>143</v>
      </c>
      <c r="J206">
        <v>12</v>
      </c>
      <c r="K206" t="s">
        <v>58</v>
      </c>
      <c r="P206" t="s">
        <v>59</v>
      </c>
      <c r="Q206">
        <v>9</v>
      </c>
    </row>
    <row r="207" spans="1:17" ht="15" thickBot="1" x14ac:dyDescent="0.4">
      <c r="A207" s="4">
        <v>12</v>
      </c>
      <c r="B207" s="5">
        <f t="shared" si="22"/>
        <v>1720</v>
      </c>
      <c r="C207" s="4">
        <v>144</v>
      </c>
      <c r="D207" s="4"/>
      <c r="E207" s="4" t="s">
        <v>49</v>
      </c>
    </row>
    <row r="208" spans="1:17" x14ac:dyDescent="0.35">
      <c r="A208">
        <v>13</v>
      </c>
      <c r="B208">
        <f t="shared" si="22"/>
        <v>1863</v>
      </c>
      <c r="C208">
        <v>143</v>
      </c>
      <c r="K208" s="40"/>
    </row>
    <row r="209" spans="1:3" x14ac:dyDescent="0.35">
      <c r="A209">
        <v>14</v>
      </c>
      <c r="B209">
        <f t="shared" si="22"/>
        <v>2006</v>
      </c>
      <c r="C209">
        <v>143</v>
      </c>
    </row>
    <row r="210" spans="1:3" x14ac:dyDescent="0.35">
      <c r="A210">
        <v>15</v>
      </c>
      <c r="B210">
        <f t="shared" si="22"/>
        <v>2150</v>
      </c>
      <c r="C210">
        <v>144</v>
      </c>
    </row>
    <row r="211" spans="1:3" x14ac:dyDescent="0.35">
      <c r="A211">
        <v>16</v>
      </c>
      <c r="B211">
        <f t="shared" si="22"/>
        <v>2293</v>
      </c>
      <c r="C211">
        <v>143</v>
      </c>
    </row>
    <row r="212" spans="1:3" x14ac:dyDescent="0.35">
      <c r="A212">
        <v>17</v>
      </c>
      <c r="B212">
        <f t="shared" si="22"/>
        <v>2436</v>
      </c>
      <c r="C212">
        <v>143</v>
      </c>
    </row>
    <row r="213" spans="1:3" x14ac:dyDescent="0.35">
      <c r="A213">
        <v>18</v>
      </c>
      <c r="B213">
        <f t="shared" si="22"/>
        <v>2580</v>
      </c>
      <c r="C213">
        <v>144</v>
      </c>
    </row>
    <row r="214" spans="1:3" x14ac:dyDescent="0.35">
      <c r="A214">
        <v>19</v>
      </c>
      <c r="B214">
        <f t="shared" si="22"/>
        <v>2723</v>
      </c>
      <c r="C214">
        <v>143</v>
      </c>
    </row>
    <row r="215" spans="1:3" x14ac:dyDescent="0.35">
      <c r="A215">
        <v>20</v>
      </c>
      <c r="B215">
        <f t="shared" si="22"/>
        <v>2866</v>
      </c>
      <c r="C215">
        <v>143</v>
      </c>
    </row>
    <row r="216" spans="1:3" x14ac:dyDescent="0.35">
      <c r="A216">
        <v>21</v>
      </c>
      <c r="B216">
        <f t="shared" si="22"/>
        <v>3010</v>
      </c>
      <c r="C216">
        <v>144</v>
      </c>
    </row>
    <row r="217" spans="1:3" x14ac:dyDescent="0.35">
      <c r="A217">
        <v>22</v>
      </c>
      <c r="B217">
        <f t="shared" si="22"/>
        <v>3153</v>
      </c>
      <c r="C217">
        <v>143</v>
      </c>
    </row>
    <row r="218" spans="1:3" x14ac:dyDescent="0.35">
      <c r="A218">
        <v>23</v>
      </c>
      <c r="B218">
        <f t="shared" si="22"/>
        <v>3296</v>
      </c>
      <c r="C218">
        <v>143</v>
      </c>
    </row>
    <row r="219" spans="1:3" x14ac:dyDescent="0.35">
      <c r="A219">
        <v>24</v>
      </c>
      <c r="B219">
        <f t="shared" si="22"/>
        <v>3440</v>
      </c>
      <c r="C219">
        <v>144</v>
      </c>
    </row>
    <row r="220" spans="1:3" x14ac:dyDescent="0.35">
      <c r="A220">
        <v>25</v>
      </c>
      <c r="B220">
        <f t="shared" si="22"/>
        <v>3583</v>
      </c>
      <c r="C220">
        <v>143</v>
      </c>
    </row>
    <row r="221" spans="1:3" x14ac:dyDescent="0.35">
      <c r="A221">
        <v>26</v>
      </c>
      <c r="B221">
        <f t="shared" si="22"/>
        <v>3726</v>
      </c>
      <c r="C221">
        <v>143</v>
      </c>
    </row>
    <row r="222" spans="1:3" x14ac:dyDescent="0.35">
      <c r="A222">
        <v>27</v>
      </c>
      <c r="B222">
        <f t="shared" si="22"/>
        <v>3870</v>
      </c>
      <c r="C222">
        <v>144</v>
      </c>
    </row>
    <row r="223" spans="1:3" x14ac:dyDescent="0.35">
      <c r="A223">
        <v>28</v>
      </c>
      <c r="B223">
        <f t="shared" si="22"/>
        <v>4013</v>
      </c>
      <c r="C223">
        <v>143</v>
      </c>
    </row>
    <row r="224" spans="1:3" x14ac:dyDescent="0.35">
      <c r="A224">
        <v>29</v>
      </c>
      <c r="B224">
        <f t="shared" si="22"/>
        <v>4156</v>
      </c>
      <c r="C224">
        <v>143</v>
      </c>
    </row>
    <row r="225" spans="1:11" x14ac:dyDescent="0.35">
      <c r="A225">
        <v>30</v>
      </c>
      <c r="B225">
        <f t="shared" si="22"/>
        <v>4300</v>
      </c>
      <c r="C225">
        <v>144</v>
      </c>
    </row>
    <row r="226" spans="1:11" x14ac:dyDescent="0.35">
      <c r="A226">
        <v>31</v>
      </c>
      <c r="B226">
        <f t="shared" si="22"/>
        <v>4443</v>
      </c>
      <c r="C226">
        <v>143</v>
      </c>
      <c r="K226" s="40"/>
    </row>
    <row r="227" spans="1:11" x14ac:dyDescent="0.35">
      <c r="A227">
        <v>32</v>
      </c>
      <c r="B227">
        <f t="shared" si="22"/>
        <v>4586</v>
      </c>
      <c r="C227">
        <v>143</v>
      </c>
    </row>
    <row r="228" spans="1:11" x14ac:dyDescent="0.35">
      <c r="A228">
        <v>33</v>
      </c>
      <c r="B228">
        <f t="shared" si="22"/>
        <v>4730</v>
      </c>
      <c r="C228">
        <v>144</v>
      </c>
    </row>
    <row r="229" spans="1:11" x14ac:dyDescent="0.35">
      <c r="A229">
        <v>34</v>
      </c>
      <c r="B229">
        <f t="shared" si="22"/>
        <v>4873</v>
      </c>
      <c r="C229">
        <v>143</v>
      </c>
    </row>
    <row r="230" spans="1:11" x14ac:dyDescent="0.35">
      <c r="A230">
        <v>35</v>
      </c>
      <c r="B230">
        <f t="shared" si="22"/>
        <v>5016</v>
      </c>
      <c r="C230">
        <v>143</v>
      </c>
    </row>
    <row r="231" spans="1:11" x14ac:dyDescent="0.35">
      <c r="A231">
        <v>36</v>
      </c>
      <c r="B231">
        <f t="shared" si="22"/>
        <v>5160</v>
      </c>
      <c r="C231">
        <v>144</v>
      </c>
    </row>
    <row r="232" spans="1:11" x14ac:dyDescent="0.35">
      <c r="A232">
        <v>37</v>
      </c>
      <c r="B232">
        <f t="shared" si="22"/>
        <v>5303</v>
      </c>
      <c r="C232">
        <v>143</v>
      </c>
    </row>
    <row r="233" spans="1:11" x14ac:dyDescent="0.35">
      <c r="A233">
        <v>38</v>
      </c>
      <c r="B233">
        <f t="shared" si="22"/>
        <v>5446</v>
      </c>
      <c r="C233">
        <v>143</v>
      </c>
    </row>
    <row r="234" spans="1:11" x14ac:dyDescent="0.35">
      <c r="A234">
        <v>39</v>
      </c>
      <c r="B234">
        <f t="shared" si="22"/>
        <v>5590</v>
      </c>
      <c r="C234">
        <v>144</v>
      </c>
    </row>
    <row r="235" spans="1:11" x14ac:dyDescent="0.35">
      <c r="A235">
        <v>40</v>
      </c>
      <c r="B235">
        <f t="shared" si="22"/>
        <v>5733</v>
      </c>
      <c r="C235">
        <v>143</v>
      </c>
    </row>
    <row r="236" spans="1:11" x14ac:dyDescent="0.35">
      <c r="A236">
        <v>41</v>
      </c>
      <c r="B236">
        <f t="shared" si="22"/>
        <v>5876</v>
      </c>
      <c r="C236">
        <v>143</v>
      </c>
    </row>
    <row r="237" spans="1:11" x14ac:dyDescent="0.35">
      <c r="A237">
        <v>42</v>
      </c>
      <c r="B237">
        <f t="shared" si="22"/>
        <v>6020</v>
      </c>
      <c r="C237">
        <v>144</v>
      </c>
    </row>
    <row r="238" spans="1:11" x14ac:dyDescent="0.35">
      <c r="A238">
        <v>43</v>
      </c>
      <c r="B238">
        <f t="shared" si="22"/>
        <v>6163</v>
      </c>
      <c r="C238">
        <v>143</v>
      </c>
    </row>
    <row r="239" spans="1:11" x14ac:dyDescent="0.35">
      <c r="A239">
        <v>44</v>
      </c>
      <c r="B239">
        <f t="shared" si="22"/>
        <v>6306</v>
      </c>
      <c r="C239">
        <v>143</v>
      </c>
    </row>
    <row r="240" spans="1:11" x14ac:dyDescent="0.35">
      <c r="A240">
        <v>45</v>
      </c>
      <c r="B240">
        <f t="shared" si="22"/>
        <v>6450</v>
      </c>
      <c r="C240">
        <v>144</v>
      </c>
    </row>
    <row r="241" spans="1:2" x14ac:dyDescent="0.35">
      <c r="A241" s="66"/>
      <c r="B241" s="67"/>
    </row>
    <row r="242" spans="1:2" x14ac:dyDescent="0.35">
      <c r="A242" s="66"/>
      <c r="B242" s="67"/>
    </row>
    <row r="243" spans="1:2" x14ac:dyDescent="0.35">
      <c r="A243" s="66"/>
      <c r="B243" s="67"/>
    </row>
    <row r="244" spans="1:2" x14ac:dyDescent="0.35">
      <c r="A244" s="66"/>
      <c r="B244" s="67"/>
    </row>
    <row r="245" spans="1:2" x14ac:dyDescent="0.35">
      <c r="A245" s="66"/>
      <c r="B245" s="67"/>
    </row>
    <row r="246" spans="1:2" x14ac:dyDescent="0.35">
      <c r="A246" s="66"/>
      <c r="B246" s="67"/>
    </row>
    <row r="247" spans="1:2" x14ac:dyDescent="0.35">
      <c r="A247" s="66"/>
      <c r="B247" s="67"/>
    </row>
    <row r="248" spans="1:2" x14ac:dyDescent="0.35">
      <c r="A248" s="66"/>
      <c r="B248" s="67"/>
    </row>
    <row r="249" spans="1:2" x14ac:dyDescent="0.35">
      <c r="A249" s="66"/>
      <c r="B249" s="67"/>
    </row>
    <row r="250" spans="1:2" x14ac:dyDescent="0.35">
      <c r="A250" s="66"/>
      <c r="B250" s="67"/>
    </row>
    <row r="251" spans="1:2" x14ac:dyDescent="0.35">
      <c r="A251" s="66"/>
      <c r="B251" s="67"/>
    </row>
    <row r="252" spans="1:2" x14ac:dyDescent="0.35">
      <c r="A252" s="66"/>
      <c r="B252" s="67"/>
    </row>
    <row r="253" spans="1:2" x14ac:dyDescent="0.35">
      <c r="A253" s="66"/>
      <c r="B253" s="67"/>
    </row>
    <row r="254" spans="1:2" x14ac:dyDescent="0.35">
      <c r="A254" s="66"/>
      <c r="B254" s="67"/>
    </row>
    <row r="255" spans="1:2" x14ac:dyDescent="0.35">
      <c r="A255" s="66"/>
      <c r="B255" s="67"/>
    </row>
    <row r="256" spans="1:2" x14ac:dyDescent="0.35">
      <c r="A256" s="66"/>
      <c r="B256" s="67"/>
    </row>
    <row r="257" spans="1:2" x14ac:dyDescent="0.35">
      <c r="A257" s="66"/>
      <c r="B257" s="67"/>
    </row>
    <row r="258" spans="1:2" x14ac:dyDescent="0.35">
      <c r="A258" s="66"/>
      <c r="B258" s="67"/>
    </row>
    <row r="259" spans="1:2" x14ac:dyDescent="0.35">
      <c r="A259" s="66"/>
      <c r="B259" s="67"/>
    </row>
    <row r="260" spans="1:2" x14ac:dyDescent="0.35">
      <c r="A260" s="66"/>
      <c r="B260" s="67"/>
    </row>
    <row r="261" spans="1:2" x14ac:dyDescent="0.35">
      <c r="A261" s="66"/>
      <c r="B261" s="67"/>
    </row>
    <row r="262" spans="1:2" x14ac:dyDescent="0.35">
      <c r="A262" s="66"/>
      <c r="B262" s="67"/>
    </row>
    <row r="263" spans="1:2" x14ac:dyDescent="0.35">
      <c r="A263" s="66"/>
      <c r="B263" s="67"/>
    </row>
    <row r="264" spans="1:2" x14ac:dyDescent="0.35">
      <c r="A264" s="66"/>
      <c r="B264" s="67"/>
    </row>
    <row r="265" spans="1:2" x14ac:dyDescent="0.35">
      <c r="A265" s="66"/>
      <c r="B265" s="67"/>
    </row>
    <row r="266" spans="1:2" x14ac:dyDescent="0.35">
      <c r="A266" s="66"/>
      <c r="B266" s="67"/>
    </row>
    <row r="267" spans="1:2" x14ac:dyDescent="0.35">
      <c r="A267" s="66"/>
      <c r="B267" s="67"/>
    </row>
    <row r="268" spans="1:2" x14ac:dyDescent="0.35">
      <c r="A268" s="66"/>
      <c r="B268" s="67"/>
    </row>
    <row r="269" spans="1:2" x14ac:dyDescent="0.35">
      <c r="A269" s="66"/>
      <c r="B269" s="67"/>
    </row>
    <row r="270" spans="1:2" x14ac:dyDescent="0.35">
      <c r="A270" s="66"/>
      <c r="B270" s="67"/>
    </row>
    <row r="271" spans="1:2" x14ac:dyDescent="0.35">
      <c r="A271" s="66"/>
      <c r="B271" s="67"/>
    </row>
    <row r="272" spans="1:2" x14ac:dyDescent="0.35">
      <c r="A272" s="66"/>
      <c r="B272" s="67"/>
    </row>
    <row r="273" spans="1:2" x14ac:dyDescent="0.35">
      <c r="A273" s="66"/>
      <c r="B273" s="67"/>
    </row>
    <row r="274" spans="1:2" x14ac:dyDescent="0.35">
      <c r="A274" s="66"/>
      <c r="B274" s="67"/>
    </row>
    <row r="275" spans="1:2" x14ac:dyDescent="0.35">
      <c r="A275" s="66"/>
      <c r="B275" s="67"/>
    </row>
    <row r="276" spans="1:2" x14ac:dyDescent="0.35">
      <c r="A276" s="66"/>
      <c r="B276" s="67"/>
    </row>
    <row r="277" spans="1:2" x14ac:dyDescent="0.35">
      <c r="A277" s="66"/>
      <c r="B277" s="67"/>
    </row>
    <row r="278" spans="1:2" x14ac:dyDescent="0.35">
      <c r="A278" s="66"/>
      <c r="B278" s="67"/>
    </row>
    <row r="279" spans="1:2" x14ac:dyDescent="0.35">
      <c r="A279" s="66"/>
      <c r="B279" s="67"/>
    </row>
    <row r="280" spans="1:2" x14ac:dyDescent="0.35">
      <c r="A280" s="66"/>
      <c r="B280" s="67"/>
    </row>
    <row r="281" spans="1:2" x14ac:dyDescent="0.35">
      <c r="A281" s="66"/>
      <c r="B281" s="67"/>
    </row>
    <row r="282" spans="1:2" x14ac:dyDescent="0.35">
      <c r="A282" s="66"/>
      <c r="B282" s="67"/>
    </row>
    <row r="283" spans="1:2" x14ac:dyDescent="0.35">
      <c r="A283" s="66"/>
    </row>
    <row r="284" spans="1:2" x14ac:dyDescent="0.35">
      <c r="A284" s="66"/>
      <c r="B284" s="67"/>
    </row>
    <row r="285" spans="1:2" x14ac:dyDescent="0.35">
      <c r="A285" s="66"/>
      <c r="B285" s="67"/>
    </row>
    <row r="286" spans="1:2" x14ac:dyDescent="0.35">
      <c r="A286" s="66"/>
      <c r="B286" s="67"/>
    </row>
    <row r="287" spans="1:2" x14ac:dyDescent="0.35">
      <c r="A287" s="66"/>
      <c r="B287" s="67"/>
    </row>
    <row r="288" spans="1:2" x14ac:dyDescent="0.35">
      <c r="A288" s="66"/>
      <c r="B288" s="67"/>
    </row>
    <row r="289" spans="1:2" x14ac:dyDescent="0.35">
      <c r="A289" s="66"/>
      <c r="B289" s="67"/>
    </row>
    <row r="290" spans="1:2" x14ac:dyDescent="0.35">
      <c r="A290" s="66"/>
      <c r="B290" s="67"/>
    </row>
    <row r="291" spans="1:2" x14ac:dyDescent="0.35">
      <c r="A291" s="66"/>
      <c r="B291" s="67"/>
    </row>
    <row r="292" spans="1:2" x14ac:dyDescent="0.35">
      <c r="A292" s="66"/>
      <c r="B292" s="67"/>
    </row>
    <row r="293" spans="1:2" x14ac:dyDescent="0.35">
      <c r="A293" s="66"/>
      <c r="B293" s="67"/>
    </row>
    <row r="294" spans="1:2" x14ac:dyDescent="0.35">
      <c r="A294" s="66"/>
      <c r="B294" s="67"/>
    </row>
    <row r="295" spans="1:2" x14ac:dyDescent="0.35">
      <c r="A295" s="66"/>
      <c r="B295" s="67"/>
    </row>
    <row r="296" spans="1:2" x14ac:dyDescent="0.35">
      <c r="A296" s="66"/>
      <c r="B296" s="67"/>
    </row>
    <row r="297" spans="1:2" x14ac:dyDescent="0.35">
      <c r="A297" s="66"/>
      <c r="B297" s="67"/>
    </row>
    <row r="298" spans="1:2" x14ac:dyDescent="0.35">
      <c r="A298" s="66"/>
      <c r="B298" s="67"/>
    </row>
    <row r="299" spans="1:2" x14ac:dyDescent="0.35">
      <c r="A299" s="66"/>
      <c r="B299" s="67"/>
    </row>
    <row r="300" spans="1:2" x14ac:dyDescent="0.35">
      <c r="A300" s="66"/>
      <c r="B300" s="67"/>
    </row>
    <row r="301" spans="1:2" x14ac:dyDescent="0.35">
      <c r="A301" s="66"/>
      <c r="B301" s="67"/>
    </row>
    <row r="302" spans="1:2" x14ac:dyDescent="0.35">
      <c r="A302" s="66"/>
      <c r="B302" s="67"/>
    </row>
    <row r="303" spans="1:2" x14ac:dyDescent="0.35">
      <c r="A303" s="66"/>
      <c r="B303" s="67"/>
    </row>
    <row r="304" spans="1:2" x14ac:dyDescent="0.35">
      <c r="A304" s="66"/>
      <c r="B304" s="67"/>
    </row>
    <row r="305" spans="1:2" x14ac:dyDescent="0.35">
      <c r="A305" s="66"/>
      <c r="B305" s="67"/>
    </row>
    <row r="306" spans="1:2" x14ac:dyDescent="0.35">
      <c r="A306" s="66"/>
      <c r="B306" s="67"/>
    </row>
    <row r="307" spans="1:2" x14ac:dyDescent="0.35">
      <c r="A307" s="66"/>
      <c r="B307" s="67"/>
    </row>
    <row r="308" spans="1:2" x14ac:dyDescent="0.35">
      <c r="A308" s="66"/>
      <c r="B308" s="67"/>
    </row>
    <row r="309" spans="1:2" x14ac:dyDescent="0.35">
      <c r="A309" s="66"/>
      <c r="B309" s="67"/>
    </row>
    <row r="310" spans="1:2" x14ac:dyDescent="0.35">
      <c r="A310" s="66"/>
      <c r="B310" s="67"/>
    </row>
    <row r="311" spans="1:2" x14ac:dyDescent="0.35">
      <c r="A311" s="66"/>
      <c r="B311" s="67"/>
    </row>
    <row r="312" spans="1:2" x14ac:dyDescent="0.35">
      <c r="A312" s="66"/>
      <c r="B312" s="67"/>
    </row>
    <row r="313" spans="1:2" x14ac:dyDescent="0.35">
      <c r="A313" s="66"/>
      <c r="B313" s="67"/>
    </row>
    <row r="314" spans="1:2" x14ac:dyDescent="0.35">
      <c r="A314" s="66"/>
      <c r="B314" s="67"/>
    </row>
    <row r="315" spans="1:2" x14ac:dyDescent="0.35">
      <c r="A315" s="66"/>
      <c r="B315" s="67"/>
    </row>
    <row r="316" spans="1:2" x14ac:dyDescent="0.35">
      <c r="A316" s="66"/>
      <c r="B316" s="67"/>
    </row>
    <row r="317" spans="1:2" x14ac:dyDescent="0.35">
      <c r="A317" s="66"/>
      <c r="B317" s="67"/>
    </row>
    <row r="318" spans="1:2" x14ac:dyDescent="0.35">
      <c r="A318" s="66"/>
      <c r="B318" s="67"/>
    </row>
    <row r="319" spans="1:2" x14ac:dyDescent="0.35">
      <c r="A319" s="66"/>
      <c r="B319" s="67"/>
    </row>
    <row r="320" spans="1:2" x14ac:dyDescent="0.35">
      <c r="A320" s="66"/>
      <c r="B320" s="67"/>
    </row>
    <row r="321" spans="1:2" x14ac:dyDescent="0.35">
      <c r="A321" s="66"/>
      <c r="B321" s="67"/>
    </row>
    <row r="322" spans="1:2" x14ac:dyDescent="0.35">
      <c r="A322" s="66"/>
      <c r="B322" s="67"/>
    </row>
    <row r="323" spans="1:2" x14ac:dyDescent="0.35">
      <c r="A323" s="66"/>
      <c r="B323" s="67"/>
    </row>
    <row r="324" spans="1:2" x14ac:dyDescent="0.35">
      <c r="A324" s="66"/>
      <c r="B324" s="67"/>
    </row>
    <row r="325" spans="1:2" x14ac:dyDescent="0.35">
      <c r="A325" s="66"/>
      <c r="B325" s="67"/>
    </row>
    <row r="326" spans="1:2" x14ac:dyDescent="0.35">
      <c r="A326" s="66"/>
      <c r="B326" s="67"/>
    </row>
    <row r="327" spans="1:2" x14ac:dyDescent="0.35">
      <c r="A327" s="66"/>
      <c r="B327" s="67"/>
    </row>
    <row r="328" spans="1:2" x14ac:dyDescent="0.35">
      <c r="A328" s="66"/>
      <c r="B328" s="67"/>
    </row>
    <row r="329" spans="1:2" x14ac:dyDescent="0.35">
      <c r="A329" s="66"/>
      <c r="B329" s="67"/>
    </row>
    <row r="330" spans="1:2" x14ac:dyDescent="0.35">
      <c r="A330" s="66"/>
      <c r="B330" s="67"/>
    </row>
    <row r="331" spans="1:2" x14ac:dyDescent="0.35">
      <c r="A331" s="66"/>
      <c r="B331" s="67"/>
    </row>
    <row r="332" spans="1:2" x14ac:dyDescent="0.35">
      <c r="A332" s="66"/>
      <c r="B332" s="67"/>
    </row>
    <row r="333" spans="1:2" x14ac:dyDescent="0.35">
      <c r="A333" s="66"/>
      <c r="B333" s="67"/>
    </row>
    <row r="334" spans="1:2" x14ac:dyDescent="0.35">
      <c r="A334" s="66"/>
      <c r="B334" s="67"/>
    </row>
    <row r="335" spans="1:2" x14ac:dyDescent="0.35">
      <c r="A335" s="66"/>
      <c r="B335" s="67"/>
    </row>
    <row r="336" spans="1:2" x14ac:dyDescent="0.35">
      <c r="A336" s="66"/>
      <c r="B336" s="67"/>
    </row>
    <row r="337" spans="1:2" x14ac:dyDescent="0.35">
      <c r="A337" s="66"/>
      <c r="B337" s="67"/>
    </row>
    <row r="338" spans="1:2" x14ac:dyDescent="0.35">
      <c r="A338" s="66"/>
      <c r="B338" s="67"/>
    </row>
    <row r="339" spans="1:2" x14ac:dyDescent="0.35">
      <c r="A339" s="66"/>
      <c r="B339" s="67"/>
    </row>
    <row r="340" spans="1:2" x14ac:dyDescent="0.35">
      <c r="A340" s="66"/>
      <c r="B340" s="67"/>
    </row>
    <row r="341" spans="1:2" x14ac:dyDescent="0.35">
      <c r="A341" s="66"/>
      <c r="B341" s="67"/>
    </row>
    <row r="342" spans="1:2" x14ac:dyDescent="0.35">
      <c r="A342" s="66"/>
      <c r="B342" s="67"/>
    </row>
    <row r="343" spans="1:2" x14ac:dyDescent="0.35">
      <c r="A343" s="66"/>
    </row>
    <row r="344" spans="1:2" x14ac:dyDescent="0.35">
      <c r="A344" s="66"/>
      <c r="B344" s="67"/>
    </row>
    <row r="345" spans="1:2" x14ac:dyDescent="0.35">
      <c r="A345" s="66"/>
      <c r="B345" s="67"/>
    </row>
    <row r="346" spans="1:2" x14ac:dyDescent="0.35">
      <c r="A346" s="66"/>
      <c r="B346" s="67"/>
    </row>
    <row r="347" spans="1:2" x14ac:dyDescent="0.35">
      <c r="A347" s="66"/>
      <c r="B347" s="67"/>
    </row>
    <row r="348" spans="1:2" x14ac:dyDescent="0.35">
      <c r="A348" s="66"/>
      <c r="B348" s="67"/>
    </row>
    <row r="349" spans="1:2" x14ac:dyDescent="0.35">
      <c r="A349" s="66"/>
      <c r="B349" s="67"/>
    </row>
    <row r="350" spans="1:2" x14ac:dyDescent="0.35">
      <c r="A350" s="66"/>
      <c r="B350" s="67"/>
    </row>
    <row r="351" spans="1:2" x14ac:dyDescent="0.35">
      <c r="A351" s="66"/>
      <c r="B351" s="67"/>
    </row>
    <row r="352" spans="1:2" x14ac:dyDescent="0.35">
      <c r="A352" s="66"/>
      <c r="B352" s="67"/>
    </row>
    <row r="353" spans="1:2" x14ac:dyDescent="0.35">
      <c r="A353" s="66"/>
    </row>
    <row r="354" spans="1:2" x14ac:dyDescent="0.35">
      <c r="A354" s="66"/>
      <c r="B354" s="67"/>
    </row>
    <row r="355" spans="1:2" x14ac:dyDescent="0.35">
      <c r="A355" s="66"/>
      <c r="B355" s="67"/>
    </row>
    <row r="356" spans="1:2" x14ac:dyDescent="0.35">
      <c r="A356" s="66"/>
      <c r="B356" s="67"/>
    </row>
    <row r="357" spans="1:2" x14ac:dyDescent="0.35">
      <c r="A357" s="66"/>
      <c r="B357" s="67"/>
    </row>
    <row r="358" spans="1:2" x14ac:dyDescent="0.35">
      <c r="A358" s="66"/>
      <c r="B358" s="67"/>
    </row>
    <row r="359" spans="1:2" x14ac:dyDescent="0.35">
      <c r="A359" s="66"/>
      <c r="B359" s="67"/>
    </row>
    <row r="360" spans="1:2" x14ac:dyDescent="0.35">
      <c r="A360" s="66"/>
      <c r="B360" s="67"/>
    </row>
    <row r="361" spans="1:2" x14ac:dyDescent="0.35">
      <c r="A361" s="66"/>
      <c r="B361" s="67"/>
    </row>
    <row r="362" spans="1:2" x14ac:dyDescent="0.35">
      <c r="A362" s="66"/>
      <c r="B362" s="67"/>
    </row>
    <row r="363" spans="1:2" x14ac:dyDescent="0.35">
      <c r="A363" s="66"/>
      <c r="B363" s="67"/>
    </row>
    <row r="364" spans="1:2" x14ac:dyDescent="0.35">
      <c r="A364" s="66"/>
      <c r="B364" s="67"/>
    </row>
    <row r="365" spans="1:2" x14ac:dyDescent="0.35">
      <c r="A365" s="66"/>
      <c r="B365" s="67"/>
    </row>
    <row r="366" spans="1:2" x14ac:dyDescent="0.35">
      <c r="A366" s="66"/>
      <c r="B366" s="67"/>
    </row>
    <row r="367" spans="1:2" x14ac:dyDescent="0.35">
      <c r="A367" s="66"/>
      <c r="B367" s="67"/>
    </row>
  </sheetData>
  <sheetProtection algorithmName="SHA-512" hashValue="wA7CkemvCO6jWONBMeJat+9TVDwSwIwDYy9xPy2HQVlndte2MtbabLfBKZid2PCeUIBZGewXzrtuL+gfISOhUw==" saltValue="L62ixP2yJLyevazTeqIlkQ==" spinCount="100000" sheet="1" objects="1" scenarios="1"/>
  <mergeCells count="12">
    <mergeCell ref="O3:P3"/>
    <mergeCell ref="J4:J9"/>
    <mergeCell ref="A7:A8"/>
    <mergeCell ref="B7:B8"/>
    <mergeCell ref="F7:F9"/>
    <mergeCell ref="I10:I11"/>
    <mergeCell ref="A195:C195"/>
    <mergeCell ref="A2:H2"/>
    <mergeCell ref="A4:A5"/>
    <mergeCell ref="B4:B5"/>
    <mergeCell ref="I4:I9"/>
    <mergeCell ref="G7:G9"/>
  </mergeCells>
  <phoneticPr fontId="19" type="noConversion"/>
  <hyperlinks>
    <hyperlink ref="A16" location="_ftn1" display="_ftn1" xr:uid="{92BC6DB0-77EA-4A3E-B43D-D6AD92B0F917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A1259E000D9449B54EA0E7A63B1D1D" ma:contentTypeVersion="4" ma:contentTypeDescription="Vytvoří nový dokument" ma:contentTypeScope="" ma:versionID="21267fcab2897a5a2d571312aa04d9d8">
  <xsd:schema xmlns:xsd="http://www.w3.org/2001/XMLSchema" xmlns:xs="http://www.w3.org/2001/XMLSchema" xmlns:p="http://schemas.microsoft.com/office/2006/metadata/properties" xmlns:ns2="82dd3e7b-6c18-4b0f-a3b6-1e3e6ec575cb" targetNamespace="http://schemas.microsoft.com/office/2006/metadata/properties" ma:root="true" ma:fieldsID="2ab2dc856b38f52d903ad291d608bd2f" ns2:_="">
    <xsd:import namespace="82dd3e7b-6c18-4b0f-a3b6-1e3e6ec57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d3e7b-6c18-4b0f-a3b6-1e3e6ec57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372AAE-2D9F-417E-B0A3-EF7A50A97DEE}">
  <ds:schemaRefs>
    <ds:schemaRef ds:uri="e727d7e0-5f6f-4843-8d26-7fdd0d273a91"/>
    <ds:schemaRef ds:uri="http://www.w3.org/XML/1998/namespace"/>
    <ds:schemaRef ds:uri="http://purl.org/dc/dcmitype/"/>
    <ds:schemaRef ds:uri="0104a4cd-1400-468e-be1b-c7aad71d7d5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4711F0-6219-432D-A4BE-6FFA5C4F8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8FC7BD-6E44-4596-A223-5AAE064BD141}"/>
</file>

<file path=customXml/itemProps4.xml><?xml version="1.0" encoding="utf-8"?>
<ds:datastoreItem xmlns:ds="http://schemas.openxmlformats.org/officeDocument/2006/customXml" ds:itemID="{01FB80B6-E172-47FE-841B-18EC4303D4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Instrukce</vt:lpstr>
      <vt:lpstr>Úvod</vt:lpstr>
      <vt:lpstr>Rozpočet návratového grantu</vt:lpstr>
      <vt:lpstr>Podpůrná data</vt:lpstr>
      <vt:lpstr>Úvod!_Hlk98419294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Švaříčková Petra</dc:creator>
  <cp:lastModifiedBy>Haken Jiří</cp:lastModifiedBy>
  <cp:lastPrinted>2023-02-09T14:45:29Z</cp:lastPrinted>
  <dcterms:created xsi:type="dcterms:W3CDTF">2022-07-14T06:39:26Z</dcterms:created>
  <dcterms:modified xsi:type="dcterms:W3CDTF">2025-12-16T12:34:47Z</dcterms:modified>
  <cp:version>2.1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0x010100EEA1259E000D9449B54EA0E7A63B1D1D</vt:lpwstr>
  </property>
  <property fmtid="{D5CDD505-2E9C-101B-9397-08002B2CF9AE}" pid="3" name="_dlc_DocIdItemGuid">
    <vt:lpwstr>9586b2d7-7e9b-47c6-a06c-54c354e7df13</vt:lpwstr>
  </property>
</Properties>
</file>